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" sheetId="1" r:id="rId1"/>
    <sheet name="附件2" sheetId="2" r:id="rId2"/>
  </sheets>
  <definedNames>
    <definedName name="_xlnm.Print_Titles" localSheetId="1">附件2!$5:$6</definedName>
    <definedName name="_xlnm.Print_Titles" localSheetId="0">附件1!$4:$4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<sst xmlns="http://schemas.openxmlformats.org/spreadsheetml/2006/main" count="1993" uniqueCount="736">
  <si>
    <r>
      <rPr>
        <sz val="16"/>
        <color theme="1"/>
        <rFont val="黑体"/>
        <charset val="204"/>
      </rPr>
      <t>附件</t>
    </r>
    <r>
      <rPr>
        <sz val="16"/>
        <color theme="1"/>
        <rFont val="Times New Roman"/>
        <charset val="204"/>
      </rPr>
      <t>1</t>
    </r>
  </si>
  <si>
    <t>2025年公益性水利工程维修养护项目申报表</t>
  </si>
  <si>
    <t>填报单位（盖章）：钦州市水利局</t>
  </si>
  <si>
    <t>序号</t>
  </si>
  <si>
    <t>设区市</t>
  </si>
  <si>
    <t>所属县
（市、区）</t>
  </si>
  <si>
    <t>工程类</t>
  </si>
  <si>
    <t>工程名称</t>
  </si>
  <si>
    <t>注册登记号</t>
  </si>
  <si>
    <t>规模或等级</t>
  </si>
  <si>
    <t>权属性质（国有、集体）</t>
  </si>
  <si>
    <t>管理单位</t>
  </si>
  <si>
    <t>存在主要问题</t>
  </si>
  <si>
    <t>主要建设内容</t>
  </si>
  <si>
    <t>概算经费（万元）</t>
  </si>
  <si>
    <t>维修数量（座、处）</t>
  </si>
  <si>
    <t>维修堤防长度
（公里）</t>
  </si>
  <si>
    <t>覆盖服务人口（人）</t>
  </si>
  <si>
    <r>
      <rPr>
        <b/>
        <sz val="10.5"/>
        <color theme="1"/>
        <rFont val="宋体"/>
        <charset val="134"/>
      </rPr>
      <t>钦州市</t>
    </r>
    <r>
      <rPr>
        <b/>
        <sz val="10.5"/>
        <color theme="1"/>
        <rFont val="方正书宋_GBK"/>
        <charset val="134"/>
      </rPr>
      <t>合计</t>
    </r>
  </si>
  <si>
    <t>（一）小水库合计</t>
  </si>
  <si>
    <t>（二）大、中水库合计</t>
  </si>
  <si>
    <t>（三）水闸合计</t>
  </si>
  <si>
    <t>（四）堤防合计（含防洪排涝泵站）</t>
  </si>
  <si>
    <t>一、市直属总计</t>
  </si>
  <si>
    <t>钦州市</t>
  </si>
  <si>
    <t>市本级</t>
  </si>
  <si>
    <t>水库</t>
  </si>
  <si>
    <t>小田寮水库</t>
  </si>
  <si>
    <t>45070040005-A3</t>
  </si>
  <si>
    <r>
      <rPr>
        <sz val="10.5"/>
        <color theme="1"/>
        <rFont val="宋体"/>
        <charset val="134"/>
      </rPr>
      <t>小（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）</t>
    </r>
  </si>
  <si>
    <t>国有</t>
  </si>
  <si>
    <t>钦州市青年水闸水利电力管理处</t>
  </si>
  <si>
    <t>从田寮水库引线至水库管理房的电线线路长，电压低，导致经常断电</t>
  </si>
  <si>
    <t>立杆，重新拉电源线路约700米</t>
  </si>
  <si>
    <t>田寮水库</t>
  </si>
  <si>
    <t>45070030008-A3</t>
  </si>
  <si>
    <t>中型</t>
  </si>
  <si>
    <t>1.坝顶两侧排水不顺畅遇雨天积水严重，部分出现掏蚀。2.管理房屋顶漏水严重</t>
  </si>
  <si>
    <t>1.完善坝顶排水系统；2.维修管理房屋顶。</t>
  </si>
  <si>
    <t>钦州</t>
  </si>
  <si>
    <t>水闸</t>
  </si>
  <si>
    <t>大寺水闸</t>
  </si>
  <si>
    <t>450703000002</t>
  </si>
  <si>
    <t>大（Ⅱ）</t>
  </si>
  <si>
    <t>钦州市钦北水利电力管理处</t>
  </si>
  <si>
    <t>1、左岸翼墙渗水严重；
2、右岸1台水轮机损坏严重；
3、水闸右岸水轮泵提水钢管锈蚀渗流严重；
4、左岸进水渠拦污栅锈蚀损坏；
5、右岸水轮机室碳化严重。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</si>
  <si>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、修复水闸翼墙渗水部位</t>
    </r>
    <r>
      <rPr>
        <sz val="10.5"/>
        <color theme="1"/>
        <rFont val="Times New Roman"/>
        <charset val="134"/>
      </rPr>
      <t>30</t>
    </r>
    <r>
      <rPr>
        <sz val="10.5"/>
        <color theme="1"/>
        <rFont val="宋体"/>
        <charset val="134"/>
      </rPr>
      <t>处；</t>
    </r>
    <r>
      <rPr>
        <sz val="10.5"/>
        <color theme="1"/>
        <rFont val="Times New Roman"/>
        <charset val="134"/>
      </rPr>
      <t xml:space="preserve">
2</t>
    </r>
    <r>
      <rPr>
        <sz val="10.5"/>
        <color theme="1"/>
        <rFont val="宋体"/>
        <charset val="134"/>
      </rPr>
      <t>、维修右岸水轮机；</t>
    </r>
    <r>
      <rPr>
        <sz val="10.5"/>
        <color theme="1"/>
        <rFont val="Times New Roman"/>
        <charset val="134"/>
      </rPr>
      <t xml:space="preserve">
3</t>
    </r>
    <r>
      <rPr>
        <sz val="10.5"/>
        <color theme="1"/>
        <rFont val="宋体"/>
        <charset val="134"/>
      </rPr>
      <t>、维修提水钢管</t>
    </r>
    <r>
      <rPr>
        <sz val="10.5"/>
        <color theme="1"/>
        <rFont val="Times New Roman"/>
        <charset val="134"/>
      </rPr>
      <t>150</t>
    </r>
    <r>
      <rPr>
        <sz val="10.5"/>
        <color theme="1"/>
        <rFont val="宋体"/>
        <charset val="134"/>
      </rPr>
      <t>米，对提水钢管进行刷漆防锈处理；</t>
    </r>
    <r>
      <rPr>
        <sz val="10.5"/>
        <color theme="1"/>
        <rFont val="Times New Roman"/>
        <charset val="134"/>
      </rPr>
      <t xml:space="preserve">
4</t>
    </r>
    <r>
      <rPr>
        <sz val="10.5"/>
        <color theme="1"/>
        <rFont val="宋体"/>
        <charset val="134"/>
      </rPr>
      <t>、维修拦污栅；</t>
    </r>
    <r>
      <rPr>
        <sz val="10.5"/>
        <color theme="1"/>
        <rFont val="Times New Roman"/>
        <charset val="134"/>
      </rPr>
      <t xml:space="preserve">
5</t>
    </r>
    <r>
      <rPr>
        <sz val="10.5"/>
        <color theme="1"/>
        <rFont val="宋体"/>
        <charset val="134"/>
      </rPr>
      <t>、维修水轮机室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座。</t>
    </r>
  </si>
  <si>
    <t>那蒙水闸</t>
  </si>
  <si>
    <t>450703000031</t>
  </si>
  <si>
    <t>1、左右岸启闭平台处共4扇拦水闸损坏；
2、左右岸拦水闸门处4台启闭设备和启闭平台老化损坏；
3、那蒙水闸左右岸水轮泵提水钢管锈蚀渗流；
4、左右岸共2台水轮泵损坏；
5、左右岸启闭平台处拦河闸前4扇拦污栅老化；
6、左岸管理房屋顶和边墙渗水</t>
  </si>
  <si>
    <t>1、维修4扇拦水闸；
2、维修4台启闭设备和修复启闭平台，对启闭设备进行刷漆防锈处理；
3、维修左右岸200m长的提水钢管，对提水钢管进行刷漆防锈处理；
4、维修左右岸各1台60型水轮泵；
5、维修左右岸启闭平台处拦河闸前4扇拦污栅；
6、修复左岸管理房渗水2处。</t>
  </si>
  <si>
    <t>堤防</t>
  </si>
  <si>
    <t>大田匡海堤</t>
  </si>
  <si>
    <t>四级</t>
  </si>
  <si>
    <t>钦州市钦江防洪堤管理处</t>
  </si>
  <si>
    <t>堤身内护坡杂木杂草丛生；多处闸门、吊耳、螺杆、闸槽锈蚀严重或破损。</t>
  </si>
  <si>
    <t>清理堤身杂木杂草17245㎡、闸门及配件（螺杆、吊耳、闸槽等）维修养护26处。</t>
  </si>
  <si>
    <t>大灶江海堤</t>
  </si>
  <si>
    <t>堤身内护坡杂木杂草丛生</t>
  </si>
  <si>
    <t>清理堤身杂木杂草4524㎡</t>
  </si>
  <si>
    <t>平山海堤</t>
  </si>
  <si>
    <t>清理堤身杂木杂草3231㎡</t>
  </si>
  <si>
    <r>
      <rPr>
        <b/>
        <sz val="10.5"/>
        <color theme="1"/>
        <rFont val="方正书宋_GBK"/>
        <charset val="134"/>
      </rPr>
      <t>二、</t>
    </r>
    <r>
      <rPr>
        <b/>
        <sz val="10.5"/>
        <color theme="1"/>
        <rFont val="宋体"/>
        <charset val="134"/>
      </rPr>
      <t>灵山</t>
    </r>
    <r>
      <rPr>
        <b/>
        <sz val="10.5"/>
        <color theme="1"/>
        <rFont val="方正书宋_GBK"/>
        <charset val="134"/>
      </rPr>
      <t>县总计</t>
    </r>
  </si>
  <si>
    <t>灵山县</t>
  </si>
  <si>
    <t>桂塘水库</t>
  </si>
  <si>
    <t>45072150067-A4</t>
  </si>
  <si>
    <t>小（2）型</t>
  </si>
  <si>
    <t>平南镇农业服务中心</t>
  </si>
  <si>
    <t>大坝内坡面板开裂长草；外坡、坝脚杂草丛生；水位尺观测范围未能涵盖坝顶与死水位之间的水位变化区</t>
  </si>
  <si>
    <t>大坝内坡面板开裂破损修复；清理外坡及坝脚杂草；增设水位尺；管理房维修屋顶约30㎡及更换门一樘，窗4扇</t>
  </si>
  <si>
    <t>龙塘水库</t>
  </si>
  <si>
    <t>45072140042-A4</t>
  </si>
  <si>
    <t>三隆镇农业服务中心</t>
  </si>
  <si>
    <t>旧涵管封堵不严渗漏</t>
  </si>
  <si>
    <t>修复涵管1处</t>
  </si>
  <si>
    <t>夏塘水库</t>
  </si>
  <si>
    <t>45072140023-A4</t>
  </si>
  <si>
    <t>小（1）型</t>
  </si>
  <si>
    <t>平山镇农业服务中心</t>
  </si>
  <si>
    <t>闸门损坏</t>
  </si>
  <si>
    <t>更换闸门1处</t>
  </si>
  <si>
    <t>白滩水库</t>
  </si>
  <si>
    <t>45072140022-A4</t>
  </si>
  <si>
    <t>太平镇农业服务中心</t>
  </si>
  <si>
    <t>放水旧涵严重漏水，大坝防浪墙两端不到头，对人、畜安全隐患较大</t>
  </si>
  <si>
    <t>修复旧涵漏水处，大坝防浪墙延伸5米</t>
  </si>
  <si>
    <t>杉山塘水库</t>
  </si>
  <si>
    <t>45072150039-A4</t>
  </si>
  <si>
    <t>佛子镇农业服务中心</t>
  </si>
  <si>
    <t>放水涵排水沟末端排水口冲损，入库路受损</t>
  </si>
  <si>
    <t>修复放水涵排水口长5米</t>
  </si>
  <si>
    <t>榃蒙塘水库</t>
  </si>
  <si>
    <t>45072150042-A4</t>
  </si>
  <si>
    <t>大坝外坡坡面有凹坑；放水涵管存在裂缝</t>
  </si>
  <si>
    <t>清理修整大坝外坡坡面凹坑处；修复放水涵管裂缝</t>
  </si>
  <si>
    <t>久长麓水库</t>
  </si>
  <si>
    <t>45072150084-A4</t>
  </si>
  <si>
    <t>旧州镇农业服务中心</t>
  </si>
  <si>
    <t>溢洪道出水口崩塌宽6米，高1.2米</t>
  </si>
  <si>
    <t>修复溢洪道出水口宽6米，高1.2米</t>
  </si>
  <si>
    <t>围海水库</t>
  </si>
  <si>
    <t>45072150083-A4</t>
  </si>
  <si>
    <t>放水涵出口处崩塌13米</t>
  </si>
  <si>
    <t>修复放水涵出口崩塌处深度13米，高5米</t>
  </si>
  <si>
    <t>屋背山水库</t>
  </si>
  <si>
    <t>45072150075-A4</t>
  </si>
  <si>
    <t>武利镇农业服务中心</t>
  </si>
  <si>
    <t>1.右坝肩排水沟有一处被掏空。2.涵洞出水口处一侧挡墙有一处被掏空。3.放水涵管底板被掏空。4.管理房旁边塌方。</t>
  </si>
  <si>
    <t>1.右坝肩排水沟将被掏空的填平长约3米，深2米。2.涵洞出水口处将被掏空填平长约6米，深4米。3.放水涵管底板填平长约2米。4.修复管理房旁边塌方处长5米，高4米</t>
  </si>
  <si>
    <t>新塘水库</t>
  </si>
  <si>
    <t>45072150077-A4</t>
  </si>
  <si>
    <t>涵洞出水口处放水冲刷两边</t>
  </si>
  <si>
    <t>涵洞出水口处建设三面光排水
沟100米。</t>
  </si>
  <si>
    <t>石塘岭水库</t>
  </si>
  <si>
    <t>45072140028-A4</t>
  </si>
  <si>
    <t>涵洞出水口处渠道经常塌方，造成渠道堵塞，影响水库放水。</t>
  </si>
  <si>
    <t>涵洞出水口处建设三面光渠道
500米。</t>
  </si>
  <si>
    <t>吴屋降水库</t>
  </si>
  <si>
    <t>45072140011-A4</t>
  </si>
  <si>
    <t>放水闸出水口堵塞</t>
  </si>
  <si>
    <t>修复放水闸出水口堤150米</t>
  </si>
  <si>
    <t>黄善碑水库</t>
  </si>
  <si>
    <t>45072140041-A4</t>
  </si>
  <si>
    <t>管理房挡墙崩塌长12米，高8米</t>
  </si>
  <si>
    <t>修复管理房挡墙长12米，高8米</t>
  </si>
  <si>
    <t>香山水库</t>
  </si>
  <si>
    <t>45072140017-A4</t>
  </si>
  <si>
    <t>文利镇农业服务中心</t>
  </si>
  <si>
    <t>水库大坝闸门旁出现漏水现象</t>
  </si>
  <si>
    <t>修复闸门旁漏洞和裂缝2处</t>
  </si>
  <si>
    <t>驲面水库</t>
  </si>
  <si>
    <t>45072140018-A4</t>
  </si>
  <si>
    <t>1.放水塔启闭设备松动，4颗螺母无法拧紧，影响闸门启闭。2.出水口约5米处渠道塌方，影响水库放水</t>
  </si>
  <si>
    <t>1.加固放水塔启闭设备，恢复稳定使用。2.修复渠道，恢复运行</t>
  </si>
  <si>
    <t>天井岭水库</t>
  </si>
  <si>
    <t>45072140004-A4</t>
  </si>
  <si>
    <t>陆屋镇农业服务中心</t>
  </si>
  <si>
    <t>溢洪道外排水渠道杂物堆积，影响排水，坝底有渗漏现象。</t>
  </si>
  <si>
    <t>清理溢洪道外排水渠道，修复坝底渗漏1处</t>
  </si>
  <si>
    <t>王猛水库</t>
  </si>
  <si>
    <t>45072140003-A4</t>
  </si>
  <si>
    <t>勒菜垌水库</t>
  </si>
  <si>
    <t>45072140006-A4</t>
  </si>
  <si>
    <t>管理房门窗损坏，放水塔房门损坏。</t>
  </si>
  <si>
    <t>更换管理房、放水塔门各1樘，更换管理房窗5扇</t>
  </si>
  <si>
    <t>华麓水库</t>
  </si>
  <si>
    <t>45072140007-A4</t>
  </si>
  <si>
    <t>大坝迎水面防浪墙中段有坍塌现象。深度30厘米，长10米左右。</t>
  </si>
  <si>
    <t>修复防浪墙，深度30厘米，长10米左右</t>
  </si>
  <si>
    <t>红旗岭水库</t>
  </si>
  <si>
    <t>45072150002-A4</t>
  </si>
  <si>
    <t>大坝迎水面左侧角有泥土坍塌现象</t>
  </si>
  <si>
    <t>修复坍塌处1处深度1米，长3米</t>
  </si>
  <si>
    <t>米胆塘水库</t>
  </si>
  <si>
    <t>45072150006-A4</t>
  </si>
  <si>
    <t>管理房门窗损坏</t>
  </si>
  <si>
    <t>更换管理房门1樘窗4扇</t>
  </si>
  <si>
    <t>红朱麓水库</t>
  </si>
  <si>
    <t>45072150003-A4</t>
  </si>
  <si>
    <t>梯级放水两侧有渗漏现象</t>
  </si>
  <si>
    <t>修复梯级放水两侧渗漏2处</t>
  </si>
  <si>
    <t>黄茅水库</t>
  </si>
  <si>
    <t>45072150041-A4</t>
  </si>
  <si>
    <t>溢洪道岸坡边墙有裂缝；水库积淤严重，部分地方被流沙填占</t>
  </si>
  <si>
    <t>修复溢洪道边墙裂缝；水库清淤</t>
  </si>
  <si>
    <t>那交塘水库</t>
  </si>
  <si>
    <t>45072150040-A4</t>
  </si>
  <si>
    <t>双角麓水库</t>
  </si>
  <si>
    <t>45072150021-A4</t>
  </si>
  <si>
    <t>沙坪镇农业服务中心</t>
  </si>
  <si>
    <t>1.水库大坝闸门旁出现漏水现象。2.迎水坡有裂缝</t>
  </si>
  <si>
    <t>修复漏洞2处、裂缝1处，恢复水坝正常运行</t>
  </si>
  <si>
    <t>反修水库</t>
  </si>
  <si>
    <t>45072150023-A4</t>
  </si>
  <si>
    <t>1.加固放水塔启闭设备。2.修复渠道出水口约5米</t>
  </si>
  <si>
    <t>邓阳水库</t>
  </si>
  <si>
    <t>45072140002-A4</t>
  </si>
  <si>
    <t>伯劳镇农业服务中心</t>
  </si>
  <si>
    <t>管理房门窗损坏，放水塔房门损坏。涵洞出水口处渠道经常塌方，造成渠道堵塞，</t>
  </si>
  <si>
    <t>管理房、放水塔更换门各一樘，管理房更换窗4扇，修复涵洞出水口处长约4米</t>
  </si>
  <si>
    <t>石欧岭水库</t>
  </si>
  <si>
    <t>45072140025-A4</t>
  </si>
  <si>
    <t>烟墩镇农业服务中心</t>
  </si>
  <si>
    <t>1、放水闸电机线路老化；
2、水闸升降机损坏；3、管理房维修。</t>
  </si>
  <si>
    <t>1、更换放水闸电机线路2000米；2、维修水闸升降机；3、更换管理房门一樘、窗4扇。</t>
  </si>
  <si>
    <t>独山麓水库</t>
  </si>
  <si>
    <t>45072140019-A4</t>
  </si>
  <si>
    <t>管理房门窗损坏、线路老旧</t>
  </si>
  <si>
    <t>管理房更换门一樘，窗4扇及电线路安装</t>
  </si>
  <si>
    <t>虾儿江水库</t>
  </si>
  <si>
    <t>45072150051-A4</t>
  </si>
  <si>
    <t>管理房更换门一樘，窗4扇</t>
  </si>
  <si>
    <t>钟屋塘水库</t>
  </si>
  <si>
    <t>45072150054-A4</t>
  </si>
  <si>
    <t>无</t>
  </si>
  <si>
    <t>三、浦北县总计</t>
  </si>
  <si>
    <t>浦北县</t>
  </si>
  <si>
    <t>南流水库</t>
  </si>
  <si>
    <t>45072240007-A4</t>
  </si>
  <si>
    <t>小（1）</t>
  </si>
  <si>
    <t>南流水利工程管理所</t>
  </si>
  <si>
    <t>防汛公路杂草多，管理房围墙和排水沟崩塌。</t>
  </si>
  <si>
    <t>清理防汛公路占道杂草，修建管理房围墙长3m。拆除重建灌溉水渠长度为70m。</t>
  </si>
  <si>
    <t>水鸡塘水库</t>
  </si>
  <si>
    <t>45072250023-A5</t>
  </si>
  <si>
    <t>小（2）</t>
  </si>
  <si>
    <r>
      <rPr>
        <sz val="10.5"/>
        <color theme="1"/>
        <rFont val="宋体"/>
        <charset val="134"/>
      </rPr>
      <t>国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有</t>
    </r>
  </si>
  <si>
    <t>白石水镇农业服务中心</t>
  </si>
  <si>
    <t>溢洪道尾部崩塌影响排洪，管理房饮用水水井水泵损坏。</t>
  </si>
  <si>
    <t>拆除重建排水渠长42m，更换管理房饮用水水井水泵1台。</t>
  </si>
  <si>
    <t>红泥塘水库</t>
  </si>
  <si>
    <t>45072250010-A5</t>
  </si>
  <si>
    <t>国 有</t>
  </si>
  <si>
    <t>溢洪道工作桥太窄，群众通行不便。</t>
  </si>
  <si>
    <t>扩宽溢洪道工作桥至4.0m。</t>
  </si>
  <si>
    <t>松鱼塘水库</t>
  </si>
  <si>
    <t>45072250024-A5</t>
  </si>
  <si>
    <t>平睦镇农业服务中心</t>
  </si>
  <si>
    <t>溢洪道外排水沟崩坍，渗漏。</t>
  </si>
  <si>
    <t>拆除重建溢洪道下游排水沟长250m。</t>
  </si>
  <si>
    <t>仁和塘水库</t>
  </si>
  <si>
    <t>45072250017-A5</t>
  </si>
  <si>
    <t>张黄镇农业服务中心</t>
  </si>
  <si>
    <t>放水涵管出口处灌排水沟小，不满足排水要求。</t>
  </si>
  <si>
    <t>拆除重建放水涵管出口处灌溉水渠长400m。</t>
  </si>
  <si>
    <t>四、钦南区总计</t>
  </si>
  <si>
    <t>钦南区</t>
  </si>
  <si>
    <t>马鞍山水库</t>
  </si>
  <si>
    <t>45070240007-A4</t>
  </si>
  <si>
    <t>大番坡镇人民政府</t>
  </si>
  <si>
    <t>闸门渗漏、管理房缺床</t>
  </si>
  <si>
    <t>维修闸门1扇、更换钢丝绳、管理房配备1张铁架床</t>
  </si>
  <si>
    <t>石东水库</t>
  </si>
  <si>
    <t>45070240014-A4</t>
  </si>
  <si>
    <t>溢洪道护坡边塌方、排水沟渠（暗管）淤积、管理房未配备床</t>
  </si>
  <si>
    <t>修建溢洪道护坡边、清理淤泥425㎡、管理房配备1张铁架床、宣传栏制作、场地硬化</t>
  </si>
  <si>
    <t>青龙水库</t>
  </si>
  <si>
    <t>45070240012-A4</t>
  </si>
  <si>
    <t>管理房未配备桌椅床、管理房易被山洪冲刷</t>
  </si>
  <si>
    <t>管理房配1套桌椅1张铁架床、管理房背后新建排水沟</t>
  </si>
  <si>
    <t>油寮沟水库</t>
  </si>
  <si>
    <t>45070250042-A4</t>
  </si>
  <si>
    <t>管理房未配备桌椅床</t>
  </si>
  <si>
    <t>管理房配备1套桌椅1张铁架床</t>
  </si>
  <si>
    <t>深龙水库</t>
  </si>
  <si>
    <t>45070250040-A4</t>
  </si>
  <si>
    <t>马骝夹水库</t>
  </si>
  <si>
    <t>45070250041-A4</t>
  </si>
  <si>
    <t>油甘冲水库</t>
  </si>
  <si>
    <t>45070250044-A4</t>
  </si>
  <si>
    <t>东岔坑水库</t>
  </si>
  <si>
    <t>45070250037-A4</t>
  </si>
  <si>
    <t>湴田水库</t>
  </si>
  <si>
    <t>45070250036-A4</t>
  </si>
  <si>
    <t>丰坑水库</t>
  </si>
  <si>
    <t>45070250038-A4</t>
  </si>
  <si>
    <t>管理房未配备桌椅床、管理房漏水</t>
  </si>
  <si>
    <t>管理房配备1套桌椅1张铁架床、琉璃瓦屋顶防水</t>
  </si>
  <si>
    <t>六村水库</t>
  </si>
  <si>
    <t>45070250082-A4</t>
  </si>
  <si>
    <t>马骝坑水库</t>
  </si>
  <si>
    <t>45070250065-A4</t>
  </si>
  <si>
    <t>东场镇人民政府</t>
  </si>
  <si>
    <t>水库溢洪道边坡滑坡，大量泥土堵塞溢洪道</t>
  </si>
  <si>
    <t>清理溢洪道阻碍物，清淤约600㎡</t>
  </si>
  <si>
    <t>深水水库</t>
  </si>
  <si>
    <t>45070250063-A4</t>
  </si>
  <si>
    <t>值守房门前杂草丛生</t>
  </si>
  <si>
    <t>硬化值守房门口到大坝道路</t>
  </si>
  <si>
    <t>塘口水库</t>
  </si>
  <si>
    <t>45070250066-A4</t>
  </si>
  <si>
    <t>大坝至管理房路坑洼，管理房有渗水</t>
  </si>
  <si>
    <t>大坝至管理房路面硬化、维修管理房</t>
  </si>
  <si>
    <t>英歌陂水库</t>
  </si>
  <si>
    <t>45070250064-A4</t>
  </si>
  <si>
    <t>管理房有渗水</t>
  </si>
  <si>
    <t>维修管理房</t>
  </si>
  <si>
    <t>白木麓水库</t>
  </si>
  <si>
    <t>45070250061-A4</t>
  </si>
  <si>
    <t>久隆镇人民政府</t>
  </si>
  <si>
    <t>坝顶道路坑洼，雨天泥泞难走；下游坝坡杂草丛生</t>
  </si>
  <si>
    <t>硬化坝顶路面；割除坝草2800m²</t>
  </si>
  <si>
    <t>水产垌水库</t>
  </si>
  <si>
    <t>45070250058-A4</t>
  </si>
  <si>
    <t>下游坝坡杂草丛生</t>
  </si>
  <si>
    <t>割除坝草5200m²</t>
  </si>
  <si>
    <t>老如塘水库</t>
  </si>
  <si>
    <t>45070250059-A4</t>
  </si>
  <si>
    <t>硬化坝顶路面；割除坝草6100m²</t>
  </si>
  <si>
    <t>了歌诗水库</t>
  </si>
  <si>
    <t>45070250067-A4</t>
  </si>
  <si>
    <t>反滤体损毁、坝底排水沟损坏</t>
  </si>
  <si>
    <t>反滤体修整、坝底排水沟修复</t>
  </si>
  <si>
    <t>狮子头水库</t>
  </si>
  <si>
    <t>45070250057-A4</t>
  </si>
  <si>
    <t>下游坝坡杂草丛生、值守房漏水</t>
  </si>
  <si>
    <t>割除坝草4900m²、修补值守房楼面</t>
  </si>
  <si>
    <t>那挖耳水库</t>
  </si>
  <si>
    <t>45070240008-A4</t>
  </si>
  <si>
    <t>康熙岭镇人民政府</t>
  </si>
  <si>
    <t>放水闸渗流；下游坝坡长满杂草</t>
  </si>
  <si>
    <t>维修放水闸，坝坡清理杂草7200m²</t>
  </si>
  <si>
    <t>鲤鱼上水水库</t>
  </si>
  <si>
    <t>45070240006-A4</t>
  </si>
  <si>
    <t>下游坝坡长满杂草；管理房桌椅床老旧；管理房背后塌方</t>
  </si>
  <si>
    <t>坝坡清理杂草600m²；更换管理房桌椅床；管理房后侧新建挡墙</t>
  </si>
  <si>
    <t>芽英岭水库</t>
  </si>
  <si>
    <t>45070250026-A4</t>
  </si>
  <si>
    <t>管理房桌椅床老旧</t>
  </si>
  <si>
    <t>更换管理房桌椅床</t>
  </si>
  <si>
    <t>水磨麓水库</t>
  </si>
  <si>
    <t>45070250027-A4</t>
  </si>
  <si>
    <t>下游坝坡长满杂草；管理房桌椅床老旧；梯级放水护栏损毁</t>
  </si>
  <si>
    <t>坝坡清理杂草400m²；更换管理房桌椅床；更换梯级放水护栏</t>
  </si>
  <si>
    <t>高田麓水库</t>
  </si>
  <si>
    <t>45070250030-A4</t>
  </si>
  <si>
    <t>下游坝坡长满杂草；管理房桌椅床老旧</t>
  </si>
  <si>
    <t>坝坡清理杂草800m²；更换管理房桌椅床</t>
  </si>
  <si>
    <t>下塘肚水库</t>
  </si>
  <si>
    <t>45070250050-A4</t>
  </si>
  <si>
    <t>那丽镇人民政府</t>
  </si>
  <si>
    <t>坝顶及库区无安全防护栏、管理房没有卫生间、没有水，管理房漏水，没有安装避雷针，未配备桌椅床等设施</t>
  </si>
  <si>
    <t>坝顶上游侧安装不锈钢安全防护栏；管理房新建卫生间，安装水源，避雷针，管理房屋顶防水，配备2套桌椅1张床、新建排水沟</t>
  </si>
  <si>
    <t>清水窝水库</t>
  </si>
  <si>
    <t>45070250049-A4</t>
  </si>
  <si>
    <t>坝顶及库区无安全防护栏；管理房无卫生间、未通水、电，没有安装避雷针；管理房至坝顶道路雨季难行；管理房未配备桌椅床等设施</t>
  </si>
  <si>
    <t>坝顶上游侧安装不锈钢安全防护栏；管理房新建卫生间，安装水电、避雷针；硬化管理房至坝顶道路；管理房配备2套桌椅2张床，新建排水沟</t>
  </si>
  <si>
    <t>跌牛窝水库</t>
  </si>
  <si>
    <t>45070250023-A4</t>
  </si>
  <si>
    <t>那思镇人民政府</t>
  </si>
  <si>
    <t>坝顶及库区无安全防护栏、管理房至坝顶路面坑洼不平、雨季难行，未配备桌椅等设施</t>
  </si>
  <si>
    <t>安装防护栏20m、硬化管理房至坝顶路180㎡、管理房配备1套桌椅1张床</t>
  </si>
  <si>
    <t>响水滩水库</t>
  </si>
  <si>
    <t>45070250024-A4</t>
  </si>
  <si>
    <t>安装防护栏20m、硬化管理房至坝顶路600㎡、管理房配备1套桌椅1张床</t>
  </si>
  <si>
    <t>高岭脚水库</t>
  </si>
  <si>
    <t>45070250051-A4</t>
  </si>
  <si>
    <t>沙埠镇人民政府</t>
  </si>
  <si>
    <t>大坝背水面、坝肩、坝脚排水沟破损堵塞长满杂草、内坡板块老化破损；管理房门窗、锁安全性能不够、房前屋后坑洼不平长满杂草、周边排水不畅</t>
  </si>
  <si>
    <t>大坝背水面、坝肩、坝脚排水沟修复、清理杂草2100m²、内坡板块修复；管理房庭院硬化，管理房安装防护网、门窗、锁更换加装防盗网</t>
  </si>
  <si>
    <t>烟尘水库</t>
  </si>
  <si>
    <t>45070250055-A4</t>
  </si>
  <si>
    <t>管理房至坝顶路面坑洼不平、雨季难行；主坝背水坡、坝肩、坝脚排水沟破损堵塞长满杂草；两座副坝均为土坝、长满杂草；至溢洪道约3000米路面坑洼不平、雨季难行、杂草丛生；管理房门窗、锁安全性能不够、房前屋后坑洼不平、周边排水不畅、没有电源</t>
  </si>
  <si>
    <t>管理房至大坝路面硬化；主坝背水坡、坝肩、坝脚排水沟修复、清淤、清除杂草；两座副坝坝顶硬化、清除杂草；至溢洪道路面平整清除杂草2500m²建好排水；管理房周边硬化安装防护网、门窗、锁更换加装防盗网、新建排水沟20m；电源安装</t>
  </si>
  <si>
    <t>那缴水库</t>
  </si>
  <si>
    <t>45070250053-A4</t>
  </si>
  <si>
    <t>难行；大坝背水坡、坝肩、坝脚排水沟破损、堵塞、长满杂草、迎水面有防护板块沉陷、没有防护栏；管理房门窗、锁安全性能不够、房前屋后坑洼不平</t>
  </si>
  <si>
    <t>大坝背水坡、坝肩、坝脚排水沟修复、清淤、清除杂草4000m²，迎水面防护板块修复、安装防护栏；管理房周边硬化、门窗、锁更换加装防盗网</t>
  </si>
  <si>
    <t>白鸡山水库</t>
  </si>
  <si>
    <t>45070250072-A4</t>
  </si>
  <si>
    <t>犀牛脚镇人民政府</t>
  </si>
  <si>
    <t>坝顶及库区无安全防护栏、内坡分缝老化破损、外坡长满杂草、管理房至坝顶路面坑洼不平，管理房门窗有损坏，未配备桌椅床和用电等设施。</t>
  </si>
  <si>
    <t>坝坡清除杂草2500㎡、安装防护栏119m、内坡分缝清除并沥青填缝600m、硬化管理房道路400㎡、修缮门窗2套、配备2套桌椅2张床、安装用电线路300m</t>
  </si>
  <si>
    <t>大王背水库</t>
  </si>
  <si>
    <t>45070250076-A4</t>
  </si>
  <si>
    <t>坝坡清除杂草2400㎡、安装防护栏115.6m、内坡分缝清除并沥青填缝550m、硬化管理房道路200㎡、修缮门窗2套、配备2套桌椅2张床、安装用电线路200m</t>
  </si>
  <si>
    <t>山龙水库</t>
  </si>
  <si>
    <t>45070250073-A4</t>
  </si>
  <si>
    <t>坝顶及库区无安全防护栏、内坡分缝老化破损、外坡长满杂草、管理房至坝顶路面坑洼不平，管理房门窗有损坏，未配备桌椅床等设施。</t>
  </si>
  <si>
    <t>坝坡清除杂草1500㎡、坝顶内侧安装防护栏88m、内坡分缝清除并沥青填缝350m、硬化管理房至坝顶道路5000㎡、修缮门窗2套、配备2套桌椅2张床</t>
  </si>
  <si>
    <t>水榕根水库</t>
  </si>
  <si>
    <t>45070250071-A4</t>
  </si>
  <si>
    <t>坝坡清除杂草2100㎡、坝顶内侧安装防护栏105m、内坡分缝清除并沥青填缝450m、硬化管理房至坝顶道路100㎡、修缮管理房门窗2套、配备2套桌椅2张床</t>
  </si>
  <si>
    <t>西角水库</t>
  </si>
  <si>
    <t>45070250077-A4</t>
  </si>
  <si>
    <t>坝坡清除杂草2200㎡、坝顶内侧安装防护栏110m、内坡分缝清除并沥青填缝400m、硬化管理房至坝顶道路300㎡、修缮管理房门窗2套、配备2套桌椅2张床</t>
  </si>
  <si>
    <t>长山水库</t>
  </si>
  <si>
    <t>45070250074-A4</t>
  </si>
  <si>
    <t>坝坡清除杂草640㎡、坝顶内侧安装防护栏52m、内坡分缝清除并沥青填缝150m、硬化管理房至坝顶道路150㎡、修缮管理房门窗2套、配备2套桌椅2张床、安装用电线路50m</t>
  </si>
  <si>
    <t>那务塘水库</t>
  </si>
  <si>
    <t>45070240009-A4</t>
  </si>
  <si>
    <t>钦南区长江灌区水电管理处</t>
  </si>
  <si>
    <t>坝顶及库区安全防护栏损坏；大坝背水面、坝肩、坝脚排水沟杂草丛生，排水沟淤堵；管理房大门损坏，无法关闭；没有备用电源。</t>
  </si>
  <si>
    <t>安装防护栏并在水位尺处增设便于观测水位的安全门；
大坝背水面、坝肩、坝脚排水沟修复、清淤、清理杂草600m²；
管理房大门维修，更换新的门铰，管理房窗户加装防盗网；购置预备备用电源。</t>
  </si>
  <si>
    <t>老温麓水库</t>
  </si>
  <si>
    <t>45070250016-A4</t>
  </si>
  <si>
    <t>黄屋屯镇人民政府</t>
  </si>
  <si>
    <t>副坝坝顶路面坑洼，雨天泥泞难走；坝面排水沟及放水梯级护栏损坏</t>
  </si>
  <si>
    <t>副坝坝顶路面硬化、坝坡清理杂草3800m²、维修坝面排水沟及放水梯级护栏</t>
  </si>
  <si>
    <t>定黎水库</t>
  </si>
  <si>
    <t>45070250020-A4</t>
  </si>
  <si>
    <t>梯级放水涵堵塞</t>
  </si>
  <si>
    <t>梯级放水涵维修</t>
  </si>
  <si>
    <t>担水麓水库</t>
  </si>
  <si>
    <t>45070250019-A4</t>
  </si>
  <si>
    <t>主坝排水沟堵塞、溢洪道堵塞</t>
  </si>
  <si>
    <t>主坝排水沟、溢洪道清理，清淤490㎡</t>
  </si>
  <si>
    <t>大纳水库</t>
  </si>
  <si>
    <t>45070250018-A4</t>
  </si>
  <si>
    <t>下游坝坡杂草丛生、主副坝排水沟损坏、溢洪道堵塞</t>
  </si>
  <si>
    <t>清理坝草、主副坝排水沟维修、溢洪道清淤380㎡</t>
  </si>
  <si>
    <t>麓朴水库</t>
  </si>
  <si>
    <t>45070250017-A4</t>
  </si>
  <si>
    <t>梯级防水涵护栏坏、溢洪道堵塞</t>
  </si>
  <si>
    <t>梯级防水涵护栏维修、溢洪道清淤560㎡</t>
  </si>
  <si>
    <t>山子碑水库</t>
  </si>
  <si>
    <t>45070250011-A4</t>
  </si>
  <si>
    <t>排水沟塌方</t>
  </si>
  <si>
    <r>
      <rPr>
        <sz val="11"/>
        <rFont val="宋体"/>
        <charset val="134"/>
      </rPr>
      <t>修复</t>
    </r>
    <r>
      <rPr>
        <sz val="11"/>
        <rFont val="Times New Roman"/>
        <charset val="134"/>
      </rPr>
      <t>20m</t>
    </r>
    <r>
      <rPr>
        <sz val="11"/>
        <rFont val="宋体"/>
        <charset val="134"/>
      </rPr>
      <t>排水沟</t>
    </r>
  </si>
  <si>
    <t>车路匡水闸</t>
  </si>
  <si>
    <r>
      <rPr>
        <sz val="11"/>
        <rFont val="宋体"/>
        <charset val="134"/>
      </rPr>
      <t>小（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</t>
    </r>
  </si>
  <si>
    <t>护坡石散落，水闸侧墙和进口段冲刷破损，闸板生锈变形</t>
  </si>
  <si>
    <t>衬砌护坡石，衬砌水闸侧墙，浇筑水闸进口段，更换水闸闸门板等</t>
  </si>
  <si>
    <t>狗骨咀水闸</t>
  </si>
  <si>
    <t>旧田匡水闸</t>
  </si>
  <si>
    <r>
      <rPr>
        <sz val="11"/>
        <rFont val="宋体"/>
        <charset val="134"/>
      </rPr>
      <t>小（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</si>
  <si>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t>护坡石散落，水闸侧墙和进口段冲刷破损，水闸顶板石条有裂隙，闸板生锈变形</t>
  </si>
  <si>
    <t>衬砌护坡石，衬砌水闸侧墙，浇筑水闸进口段和水闸顶板，更换水闸闸门板等</t>
  </si>
  <si>
    <t>大匡水闸</t>
  </si>
  <si>
    <t>垛石匡海堤水闸</t>
  </si>
  <si>
    <t>丹寮匡海堤水闸</t>
  </si>
  <si>
    <t>尖山围海堤</t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</si>
  <si>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级</t>
    </r>
  </si>
  <si>
    <t>钦南区海河堤管理站</t>
  </si>
  <si>
    <t>堤防坝坡杂草灌木丛生</t>
  </si>
  <si>
    <t>清除堤防坝坡杂草灌木2100㎡</t>
  </si>
  <si>
    <t>大岭围海堤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</si>
  <si>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级</t>
    </r>
  </si>
  <si>
    <t>清除堤防坝坡杂草灌木1900㎡</t>
  </si>
  <si>
    <t>车路匡海堤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</si>
  <si>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级以下</t>
    </r>
  </si>
  <si>
    <t>堤防单薄低矮，护坡石存在散落，杂草丛生</t>
  </si>
  <si>
    <t>局部衬砌护坡石，清理堤防坝坡杂草2500㎡等</t>
  </si>
  <si>
    <t>狗骨咀海堤</t>
  </si>
  <si>
    <t>局部衬砌护坡石，清理堤防坝坡杂草2800㎡等</t>
  </si>
  <si>
    <t>旧田匡海堤</t>
  </si>
  <si>
    <t>局部衬砌护坡石，清理堤防坝坡杂草3100㎡等</t>
  </si>
  <si>
    <t>大匡海堤</t>
  </si>
  <si>
    <t>局部衬砌护坡石，清理堤防坝坡杂草1900㎡等</t>
  </si>
  <si>
    <t>邓家村海堤</t>
  </si>
  <si>
    <t>垛石匡海堤</t>
  </si>
  <si>
    <t>局部衬砌护坡石，清理堤防坝坡杂草2700㎡等</t>
  </si>
  <si>
    <t>挖垠坑匡海堤</t>
  </si>
  <si>
    <t>丹寮匡海堤</t>
  </si>
  <si>
    <t>局部衬砌护坡石，清理堤防坝坡杂草1800㎡等</t>
  </si>
  <si>
    <t>土地田海堤</t>
  </si>
  <si>
    <t>加高硬化堤防3.6km，清理堤防坝坡杂草2700㎡等。</t>
  </si>
  <si>
    <t>芦荻竹海堤</t>
  </si>
  <si>
    <t>加高硬化堤防3.1km，清理堤防坝坡杂草2300㎡等。</t>
  </si>
  <si>
    <t>新营新南海河堤</t>
  </si>
  <si>
    <t>堤防塌方，护坡石存在散落，杂草丛生</t>
  </si>
  <si>
    <t>堤防加高培厚，局部衬砌护坡石，清理杂草等。</t>
  </si>
  <si>
    <t>五、钦北区总计</t>
  </si>
  <si>
    <t>钦北区</t>
  </si>
  <si>
    <t>那浪水库</t>
  </si>
  <si>
    <t>45070340014-A4</t>
  </si>
  <si>
    <t>大寺镇农业服务中心</t>
  </si>
  <si>
    <t>下游坝坡杂草丛生。</t>
  </si>
  <si>
    <t>每年对下游坝坡杂草进行割除不少于3次，保持草长不超过20cm。</t>
  </si>
  <si>
    <t>旺晓水库</t>
  </si>
  <si>
    <t>45070340019-A4</t>
  </si>
  <si>
    <t>下游坝坡杂草丛生,坝脚排水反滤体排水沟局部淤堵。</t>
  </si>
  <si>
    <t>1、每年对下游坝坡杂草进行割除不少于3次，保持草长不超过20cm；2、坝脚排水反滤体排水沟清淤。</t>
  </si>
  <si>
    <t>六路麓水库</t>
  </si>
  <si>
    <t>45070340009-A4</t>
  </si>
  <si>
    <r>
      <rPr>
        <sz val="10.5"/>
        <color theme="1"/>
        <rFont val="宋体"/>
        <charset val="134"/>
      </rPr>
      <t>小（</t>
    </r>
    <r>
      <rPr>
        <sz val="10.5"/>
        <color theme="1"/>
        <rFont val="Times New Roman"/>
        <charset val="134"/>
      </rPr>
      <t>1）</t>
    </r>
  </si>
  <si>
    <t>那蒙镇农业服务中心</t>
  </si>
  <si>
    <r>
      <rPr>
        <sz val="10.5"/>
        <color theme="1"/>
        <rFont val="宋体"/>
        <charset val="134"/>
      </rPr>
      <t>主、副坝下游坝坡杂草、小杂树丛生；主、副坝上游坝面分缝长杂草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</si>
  <si>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、每年对主、副坝下游坝坡杂草进行割除不少于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，清除小杂树；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、清除主、副坝上游坝面分缝长杂草。</t>
    </r>
  </si>
  <si>
    <t>那志水库</t>
  </si>
  <si>
    <t>45070340017-A4</t>
  </si>
  <si>
    <t>板城镇农业服务中心</t>
  </si>
  <si>
    <t>定德水库</t>
  </si>
  <si>
    <t>45070340001-A4</t>
  </si>
  <si>
    <t>大直镇农业服务中心</t>
  </si>
  <si>
    <t>下游坝坡及溢洪道进口底板杂草丛生。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</si>
  <si>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、清除溢洪道进口底板杂草。</t>
    </r>
  </si>
  <si>
    <t>定晓水库</t>
  </si>
  <si>
    <t>45070340002-A4</t>
  </si>
  <si>
    <t>那岭水库</t>
  </si>
  <si>
    <t>45070340015-A4</t>
  </si>
  <si>
    <t>下游坝坡杂草丛生；上游坝坡分缝长杂草。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</si>
  <si>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、清除上游坝面分缝长杂草。</t>
    </r>
  </si>
  <si>
    <t>凤凰水库</t>
  </si>
  <si>
    <t>45070340003-A4</t>
  </si>
  <si>
    <t>新棠镇农业服务中心</t>
  </si>
  <si>
    <t>坝顶下游侧排水沟局部淤积；下游坝坡杂草丛生。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</si>
  <si>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、清除坝顶下游侧排水沟淤泥；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。</t>
    </r>
  </si>
  <si>
    <t>友谊水库</t>
  </si>
  <si>
    <t>45070340022-A4</t>
  </si>
  <si>
    <t>上游坝面分缝长杂草；下游坝坡及排水反滤体杂草丛生。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</si>
  <si>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、清除上游坝面分缝长杂草；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、每年对下游坝坡及排水反滤体杂草进行割除不少于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。</t>
    </r>
  </si>
  <si>
    <t>河洋水库</t>
  </si>
  <si>
    <t>45070340006-A4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</si>
  <si>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、大坝左、右坝肩杂草丛生；消力池淤积，长杂草杂树；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、放水塔闸门止水带老化损坏、漏水。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</si>
  <si>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、每年对大坝左、右坝肩进行割除；清除消力池淤积物，清除杂草杂树；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、更换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扇闸门止水带等。</t>
    </r>
  </si>
  <si>
    <t>高峰水库</t>
  </si>
  <si>
    <t>45070340004-A4</t>
  </si>
  <si>
    <t>青塘镇农业服务中心</t>
  </si>
  <si>
    <t>上游坝面分缝长杂草；下游坝坡杂草丛生。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</si>
  <si>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、清除上游坝面分缝长杂草；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。</t>
    </r>
  </si>
  <si>
    <t>牯牛水库</t>
  </si>
  <si>
    <t>45070340005-A4</t>
  </si>
  <si>
    <r>
      <rPr>
        <sz val="10.5"/>
        <color theme="1"/>
        <rFont val="宋体"/>
        <charset val="134"/>
      </rPr>
      <t>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。</t>
    </r>
  </si>
  <si>
    <t>老虎坪水库</t>
  </si>
  <si>
    <t>45070340008-A4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</si>
  <si>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、大坝下游坝坡左侧排水沟局部淤积；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、放水塔窗玻璃损坏。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</si>
  <si>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、清除大坝下游坝坡左侧排水沟淤积物；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、更换放水塔窗玻璃（含防盗网）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扇。</t>
    </r>
  </si>
  <si>
    <t>青苏水库</t>
  </si>
  <si>
    <t>45070340018-A4</t>
  </si>
  <si>
    <t>那享水库</t>
  </si>
  <si>
    <t>45070340016-A4</t>
  </si>
  <si>
    <t>小董镇农业服务中心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</si>
  <si>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、坝顶路面未硬化、雨天泥泞，凹凸不平；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、下游坝坡杂草丛生。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</si>
  <si>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、对坝顶采用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砼进行硬化面积</t>
    </r>
    <r>
      <rPr>
        <sz val="10.5"/>
        <color theme="1"/>
        <rFont val="Times New Roman"/>
        <charset val="134"/>
      </rPr>
      <t>247m</t>
    </r>
    <r>
      <rPr>
        <sz val="10.5"/>
        <color theme="1"/>
        <rFont val="宋体"/>
        <charset val="134"/>
      </rPr>
      <t>²。</t>
    </r>
  </si>
  <si>
    <t>英雄岭水库</t>
  </si>
  <si>
    <t>45070340021-A4</t>
  </si>
  <si>
    <t>长滩镇农业服务中心</t>
  </si>
  <si>
    <t>溢洪道进口及下游坝坡杂草丛生。</t>
  </si>
  <si>
    <r>
      <rPr>
        <sz val="10.5"/>
        <color theme="1"/>
        <rFont val="宋体"/>
        <charset val="134"/>
      </rPr>
      <t>每年对溢洪道进口及下游坝坡杂草进行割除不少于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。</t>
    </r>
  </si>
  <si>
    <t>白坭岭水库</t>
  </si>
  <si>
    <t>45070350001-A4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</si>
  <si>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、下游坝脚排水反滤体排水沟淤积。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</si>
  <si>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、清除下游坝脚排水反滤体排水沟淤积物。</t>
    </r>
  </si>
  <si>
    <r>
      <rPr>
        <sz val="11"/>
        <color rgb="FF000000"/>
        <rFont val="宋体"/>
        <charset val="134"/>
      </rPr>
      <t>底马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</si>
  <si>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45070350005-A4</t>
  </si>
  <si>
    <t>火灶麓水库</t>
  </si>
  <si>
    <t>45070350014-A4</t>
  </si>
  <si>
    <t>下游坝坡杂草丛生，排水反滤体排水沟局部污积。</t>
  </si>
  <si>
    <t>1、每年对下游坝坡杂草进行割除不少于3次，保持草长不超过20cm；2、清除排水反滤体排水沟局部淤积物。</t>
  </si>
  <si>
    <t>凉水井水库</t>
  </si>
  <si>
    <t>45070350021-A4</t>
  </si>
  <si>
    <r>
      <rPr>
        <sz val="11"/>
        <color rgb="FF000000"/>
        <rFont val="宋体"/>
        <charset val="134"/>
      </rPr>
      <t>抱计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</si>
  <si>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45070350002-A4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</si>
  <si>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、梯级放水涵管护脚挡墙损坏；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、水库值班房门窗损坏。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</si>
  <si>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、维修梯级放水涵管护脚挡墙长</t>
    </r>
    <r>
      <rPr>
        <sz val="10.5"/>
        <color theme="1"/>
        <rFont val="Times New Roman"/>
        <charset val="134"/>
      </rPr>
      <t>6.5m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、更换水库值班房门（含门套）共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扇、窗共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扇。</t>
    </r>
  </si>
  <si>
    <r>
      <rPr>
        <sz val="11"/>
        <color rgb="FF000000"/>
        <rFont val="宋体"/>
        <charset val="134"/>
      </rPr>
      <t>定西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</si>
  <si>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45070350009-A4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</si>
  <si>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、水库值班房门窗损坏。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</si>
  <si>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、更换水库值班房门（含门套）共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扇、窗共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扇。</t>
    </r>
  </si>
  <si>
    <r>
      <rPr>
        <sz val="11"/>
        <color rgb="FF000000"/>
        <rFont val="宋体"/>
        <charset val="134"/>
      </rPr>
      <t>屯才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</si>
  <si>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45070350049-A4</t>
  </si>
  <si>
    <t>松柏水库</t>
  </si>
  <si>
    <t>45070350047-A4</t>
  </si>
  <si>
    <t>大汤水库</t>
  </si>
  <si>
    <t>45070350004-A4</t>
  </si>
  <si>
    <t>贵台镇农业服务中心</t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</si>
  <si>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、下游坝坡杂草丛生；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、坝顶路面未硬化、雨天泥泞，凹凸不平；梯级放水斜管栏杆损坏。</t>
    </r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</si>
  <si>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、每年对下游坝坡杂草进行割除不少于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次，保持草长不超过</t>
    </r>
    <r>
      <rPr>
        <sz val="10.5"/>
        <rFont val="Times New Roman"/>
        <charset val="134"/>
      </rPr>
      <t>20cm</t>
    </r>
    <r>
      <rPr>
        <sz val="10.5"/>
        <rFont val="宋体"/>
        <charset val="134"/>
      </rPr>
      <t>；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、对坝顶采用</t>
    </r>
    <r>
      <rPr>
        <sz val="10.5"/>
        <rFont val="Times New Roman"/>
        <charset val="134"/>
      </rPr>
      <t>C25</t>
    </r>
    <r>
      <rPr>
        <sz val="10.5"/>
        <rFont val="宋体"/>
        <charset val="134"/>
      </rPr>
      <t>砼进行硬化面积</t>
    </r>
    <r>
      <rPr>
        <sz val="10.5"/>
        <rFont val="Times New Roman"/>
        <charset val="134"/>
      </rPr>
      <t>117m²</t>
    </r>
    <r>
      <rPr>
        <sz val="10.5"/>
        <rFont val="宋体"/>
        <charset val="134"/>
      </rPr>
      <t>，维修梯级放水斜管栏杆长</t>
    </r>
    <r>
      <rPr>
        <sz val="10.5"/>
        <rFont val="Times New Roman"/>
        <charset val="134"/>
      </rPr>
      <t>45m</t>
    </r>
    <r>
      <rPr>
        <sz val="10.5"/>
        <rFont val="宋体"/>
        <charset val="134"/>
      </rPr>
      <t>。</t>
    </r>
  </si>
  <si>
    <t>六保水库</t>
  </si>
  <si>
    <t>45070350023-A4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</si>
  <si>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、对排水反滤体排水沟清淤。</t>
    </r>
  </si>
  <si>
    <t>屯军水库</t>
  </si>
  <si>
    <t>45070350051-A4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</si>
  <si>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、副坝下游侧挡土墙局部损坏。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</si>
  <si>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、维修副坝下游侧挡土墙长</t>
    </r>
    <r>
      <rPr>
        <sz val="10.5"/>
        <color theme="1"/>
        <rFont val="Times New Roman"/>
        <charset val="134"/>
      </rPr>
      <t>2m</t>
    </r>
    <r>
      <rPr>
        <sz val="10.5"/>
        <color theme="1"/>
        <rFont val="宋体"/>
        <charset val="134"/>
      </rPr>
      <t>。</t>
    </r>
  </si>
  <si>
    <t>六亚水库</t>
  </si>
  <si>
    <t>45070350026-A4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</si>
  <si>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、坝顶路面未硬化、雨天泥泞，凹凸不平；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、大坝坝顶下游侧无排水沟，雨水冲刷下游坝坡。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</si>
  <si>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、对坝顶采用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砼进行硬化面积</t>
    </r>
    <r>
      <rPr>
        <sz val="10.5"/>
        <color theme="1"/>
        <rFont val="Times New Roman"/>
        <charset val="134"/>
      </rPr>
      <t>300m²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、修建坝顶下游侧排水沟</t>
    </r>
    <r>
      <rPr>
        <sz val="10.5"/>
        <color theme="1"/>
        <rFont val="Times New Roman"/>
        <charset val="134"/>
      </rPr>
      <t>60m</t>
    </r>
    <r>
      <rPr>
        <sz val="10.5"/>
        <color theme="1"/>
        <rFont val="宋体"/>
        <charset val="134"/>
      </rPr>
      <t>。</t>
    </r>
  </si>
  <si>
    <r>
      <rPr>
        <sz val="11"/>
        <rFont val="宋体"/>
        <charset val="134"/>
      </rPr>
      <t>那吹</t>
    </r>
    <r>
      <rPr>
        <sz val="10"/>
        <rFont val="Arial"/>
        <charset val="134"/>
      </rPr>
      <t xml:space="preserve">	</t>
    </r>
    <r>
      <rPr>
        <sz val="10"/>
        <rFont val="仿宋_GB2312"/>
        <charset val="134"/>
      </rPr>
      <t>水库</t>
    </r>
  </si>
  <si>
    <t>45070350029-A4</t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</si>
  <si>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、水库值班房门窗损坏；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、输水箱涵放水渠道局部塴塌；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、下游坝坡杂草丛生。</t>
    </r>
    <r>
      <rPr>
        <sz val="10.5"/>
        <rFont val="Times New Roman"/>
        <charset val="134"/>
      </rPr>
      <t xml:space="preserve"> </t>
    </r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</si>
  <si>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、更换水库值班房门（含门套）共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扇、窗共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扇；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、修复输水箱涵局部塴塌放水渠道长</t>
    </r>
    <r>
      <rPr>
        <sz val="10.5"/>
        <rFont val="Times New Roman"/>
        <charset val="134"/>
      </rPr>
      <t>6m</t>
    </r>
    <r>
      <rPr>
        <sz val="10.5"/>
        <rFont val="宋体"/>
        <charset val="134"/>
      </rPr>
      <t>；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、每年对下游坝坡杂草进行割除不少于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次，保持草长不超过</t>
    </r>
    <r>
      <rPr>
        <sz val="10.5"/>
        <rFont val="Times New Roman"/>
        <charset val="134"/>
      </rPr>
      <t>20cm</t>
    </r>
    <r>
      <rPr>
        <sz val="10.5"/>
        <rFont val="宋体"/>
        <charset val="134"/>
      </rPr>
      <t>。</t>
    </r>
  </si>
  <si>
    <t>那谷怀水库</t>
  </si>
  <si>
    <t>45070350031-A4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</si>
  <si>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、坝顶路面未硬化、雨天泥泞，凹凸不平；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、梯级放水斜管防护栏杆损坏，砼塞丢失；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、水库值班房门窗损坏。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</si>
  <si>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、对坝顶采用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砼进行硬化面积</t>
    </r>
    <r>
      <rPr>
        <sz val="10.5"/>
        <color theme="1"/>
        <rFont val="Times New Roman"/>
        <charset val="134"/>
      </rPr>
      <t>285m²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、维修梯级放水斜管两侧防护栏杆长</t>
    </r>
    <r>
      <rPr>
        <sz val="10.5"/>
        <color theme="1"/>
        <rFont val="Times New Roman"/>
        <charset val="134"/>
      </rPr>
      <t>46.4m</t>
    </r>
    <r>
      <rPr>
        <sz val="10.5"/>
        <color theme="1"/>
        <rFont val="宋体"/>
        <charset val="134"/>
      </rPr>
      <t>，预制C25砼塞20个；4、更换水库值班房门（含门套）共3扇、窗共3扇。</t>
    </r>
  </si>
  <si>
    <t>周畔水库</t>
  </si>
  <si>
    <t>45070350059-A4</t>
  </si>
  <si>
    <t>电江山水库</t>
  </si>
  <si>
    <t>45070350007-A4</t>
  </si>
  <si>
    <t>佃窑山水库</t>
  </si>
  <si>
    <t>45070350008-A4</t>
  </si>
  <si>
    <r>
      <rPr>
        <sz val="11"/>
        <color rgb="FF000000"/>
        <rFont val="宋体"/>
        <charset val="134"/>
      </rPr>
      <t>丰门麓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</si>
  <si>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45070350011-A4</t>
  </si>
  <si>
    <t>稔产水库</t>
  </si>
  <si>
    <t>45070350039-A4</t>
  </si>
  <si>
    <t>分水水库</t>
  </si>
  <si>
    <t>45070350010-A4</t>
  </si>
  <si>
    <t>跃进江水库</t>
  </si>
  <si>
    <t>45070350058-A4</t>
  </si>
  <si>
    <r>
      <rPr>
        <sz val="11"/>
        <color rgb="FF000000"/>
        <rFont val="宋体"/>
        <charset val="134"/>
      </rPr>
      <t>老虎岭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</si>
  <si>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45070350019-A4</t>
  </si>
  <si>
    <t>平吉镇农业服务中心</t>
  </si>
  <si>
    <t>下游坝坡杂草丛生，坝肩两侧排水沟局部污积。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</si>
  <si>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、对坝肩两侧排水沟清淤。</t>
    </r>
  </si>
  <si>
    <t>四清水库</t>
  </si>
  <si>
    <t>45070350046-A4</t>
  </si>
  <si>
    <t>紫京水库</t>
  </si>
  <si>
    <t>45070350060-A4</t>
  </si>
  <si>
    <t>鸡罩塘水库</t>
  </si>
  <si>
    <t>45070350016-A4</t>
  </si>
  <si>
    <t>勒菜水库</t>
  </si>
  <si>
    <t>45070350020-A4</t>
  </si>
  <si>
    <r>
      <rPr>
        <sz val="11"/>
        <color rgb="FF000000"/>
        <rFont val="宋体"/>
        <charset val="134"/>
      </rPr>
      <t>红旗</t>
    </r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仿宋_GB2312"/>
        <charset val="134"/>
      </rPr>
      <t>水库</t>
    </r>
  </si>
  <si>
    <t>45070350013-A4</t>
  </si>
  <si>
    <t>母猪夹水库</t>
  </si>
  <si>
    <t>45070350028-A4</t>
  </si>
  <si>
    <r>
      <rPr>
        <sz val="11"/>
        <color rgb="FF000000"/>
        <rFont val="宋体"/>
        <charset val="134"/>
      </rPr>
      <t>那三</t>
    </r>
    <r>
      <rPr>
        <sz val="10"/>
        <color indexed="8"/>
        <rFont val="Arial"/>
        <charset val="134"/>
      </rPr>
      <t xml:space="preserve">	</t>
    </r>
    <r>
      <rPr>
        <sz val="10"/>
        <color indexed="8"/>
        <rFont val="仿宋_GB2312"/>
        <charset val="134"/>
      </rPr>
      <t>水库</t>
    </r>
  </si>
  <si>
    <t>45070350034-A4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</si>
  <si>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、输水箱涵过渡段与隧洞连接处漏水。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</si>
  <si>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、对输水箱涵与隧洞连接处外围充填及环氧树脂灌浆，长</t>
    </r>
    <r>
      <rPr>
        <sz val="10.5"/>
        <color theme="1"/>
        <rFont val="Times New Roman"/>
        <charset val="134"/>
      </rPr>
      <t>20m</t>
    </r>
    <r>
      <rPr>
        <sz val="10.5"/>
        <color theme="1"/>
        <rFont val="宋体"/>
        <charset val="134"/>
      </rPr>
      <t>。</t>
    </r>
  </si>
  <si>
    <t>洗马塘水库</t>
  </si>
  <si>
    <t>45070350056-A4</t>
  </si>
  <si>
    <t>屯生水库</t>
  </si>
  <si>
    <t>45070350052-A4</t>
  </si>
  <si>
    <t>九岳麓水库</t>
  </si>
  <si>
    <t>45070350018-A4</t>
  </si>
  <si>
    <t>那葛水库</t>
  </si>
  <si>
    <t>45070350030-A4</t>
  </si>
  <si>
    <t>牛扼垄水库</t>
  </si>
  <si>
    <t>45070350038-A4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</si>
  <si>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、坝顶路面未硬化、雨天泥泞，凹凸不平。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</si>
  <si>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、对坝顶采用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砼进行硬化面积</t>
    </r>
    <r>
      <rPr>
        <sz val="10.5"/>
        <color theme="1"/>
        <rFont val="Times New Roman"/>
        <charset val="134"/>
      </rPr>
      <t>247.2m²</t>
    </r>
    <r>
      <rPr>
        <sz val="10.5"/>
        <color theme="1"/>
        <rFont val="宋体"/>
        <charset val="134"/>
      </rPr>
      <t>。</t>
    </r>
  </si>
  <si>
    <t>山口水库</t>
  </si>
  <si>
    <t>45070350041-A4</t>
  </si>
  <si>
    <t>下游坝坡杂草杂草丛生。</t>
  </si>
  <si>
    <r>
      <rPr>
        <sz val="11"/>
        <color rgb="FF000000"/>
        <rFont val="宋体"/>
        <charset val="134"/>
      </rPr>
      <t>榃</t>
    </r>
    <r>
      <rPr>
        <sz val="10"/>
        <color indexed="8"/>
        <rFont val="仿宋_GB2312"/>
        <charset val="134"/>
      </rPr>
      <t>楼水库</t>
    </r>
  </si>
  <si>
    <t>45070350048-A4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</si>
  <si>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、坝顶路面未硬化、雨天泥泞，凹凸不平。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</si>
  <si>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、对坝顶采用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砼进行硬化面积</t>
    </r>
    <r>
      <rPr>
        <sz val="10.5"/>
        <color theme="1"/>
        <rFont val="Times New Roman"/>
        <charset val="134"/>
      </rPr>
      <t>280m²</t>
    </r>
    <r>
      <rPr>
        <sz val="10.5"/>
        <color theme="1"/>
        <rFont val="宋体"/>
        <charset val="134"/>
      </rPr>
      <t>。</t>
    </r>
  </si>
  <si>
    <t>下巴口水库</t>
  </si>
  <si>
    <t>45070350057-A4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</si>
  <si>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、坝顶路面未硬化、雨天泥泞，凹凸不平；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、输水箱涵分缝处漏水。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</si>
  <si>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、对坝顶采用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砼进行硬化面积</t>
    </r>
    <r>
      <rPr>
        <sz val="10.5"/>
        <color theme="1"/>
        <rFont val="Times New Roman"/>
        <charset val="134"/>
      </rPr>
      <t>416m²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、对输水箱涵接缝灌浆处理，长</t>
    </r>
    <r>
      <rPr>
        <sz val="10.5"/>
        <color theme="1"/>
        <rFont val="Times New Roman"/>
        <charset val="134"/>
      </rPr>
      <t>30m</t>
    </r>
    <r>
      <rPr>
        <sz val="10.5"/>
        <color theme="1"/>
        <rFont val="宋体"/>
        <charset val="134"/>
      </rPr>
      <t>。</t>
    </r>
  </si>
  <si>
    <t>廖林塘水库</t>
  </si>
  <si>
    <t>45070350022-A4</t>
  </si>
  <si>
    <t>六琴水库</t>
  </si>
  <si>
    <t>45070350025-A4</t>
  </si>
  <si>
    <t>金利水库</t>
  </si>
  <si>
    <t>45070350017-A4</t>
  </si>
  <si>
    <r>
      <rPr>
        <sz val="11"/>
        <color rgb="FF000000"/>
        <rFont val="宋体"/>
        <charset val="134"/>
      </rPr>
      <t>石井</t>
    </r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仿宋_GB2312"/>
        <charset val="134"/>
      </rPr>
      <t>水库</t>
    </r>
  </si>
  <si>
    <t>45070350044-A4</t>
  </si>
  <si>
    <r>
      <rPr>
        <sz val="11"/>
        <color rgb="FF000000"/>
        <rFont val="宋体"/>
        <charset val="134"/>
      </rPr>
      <t>六角塘</t>
    </r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仿宋_GB2312"/>
        <charset val="134"/>
      </rPr>
      <t>水库</t>
    </r>
  </si>
  <si>
    <t>45070350024-A4</t>
  </si>
  <si>
    <r>
      <rPr>
        <sz val="11"/>
        <color rgb="FF000000"/>
        <rFont val="宋体"/>
        <charset val="134"/>
      </rPr>
      <t>三叉</t>
    </r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仿宋_GB2312"/>
        <charset val="134"/>
      </rPr>
      <t>水库</t>
    </r>
  </si>
  <si>
    <t>45070350040-A4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</si>
  <si>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、梯级放水斜管砼塞丢失；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</si>
  <si>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、预制梯级放水斜管</t>
    </r>
    <r>
      <rPr>
        <sz val="10.5"/>
        <color theme="1"/>
        <rFont val="Times New Roman"/>
        <charset val="134"/>
      </rPr>
      <t>C25</t>
    </r>
    <r>
      <rPr>
        <sz val="10.5"/>
        <color theme="1"/>
        <rFont val="宋体"/>
        <charset val="134"/>
      </rPr>
      <t>砼塞</t>
    </r>
    <r>
      <rPr>
        <sz val="10.5"/>
        <color theme="1"/>
        <rFont val="Times New Roman"/>
        <charset val="134"/>
      </rPr>
      <t>20</t>
    </r>
    <r>
      <rPr>
        <sz val="10.5"/>
        <color theme="1"/>
        <rFont val="宋体"/>
        <charset val="134"/>
      </rPr>
      <t>个</t>
    </r>
  </si>
  <si>
    <r>
      <rPr>
        <sz val="11"/>
        <color rgb="FF000000"/>
        <rFont val="宋体"/>
        <charset val="134"/>
      </rPr>
      <t>狮子</t>
    </r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仿宋_GB2312"/>
        <charset val="134"/>
      </rPr>
      <t>水库</t>
    </r>
  </si>
  <si>
    <t>45070350042-A4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</si>
  <si>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、输水箱涵分缝处漏水。</t>
    </r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</si>
  <si>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、对输水箱涵接缝灌浆处理，长</t>
    </r>
    <r>
      <rPr>
        <sz val="10.5"/>
        <color theme="1"/>
        <rFont val="Times New Roman"/>
        <charset val="134"/>
      </rPr>
      <t>30m</t>
    </r>
    <r>
      <rPr>
        <sz val="10.5"/>
        <color theme="1"/>
        <rFont val="宋体"/>
        <charset val="134"/>
      </rPr>
      <t>。</t>
    </r>
  </si>
  <si>
    <t>那料水库</t>
  </si>
  <si>
    <t>45070350033-A4</t>
  </si>
  <si>
    <r>
      <rPr>
        <sz val="10.5"/>
        <color theme="1"/>
        <rFont val="宋体"/>
        <charset val="134"/>
      </rPr>
      <t>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，对坝肩两侧清淤。</t>
    </r>
  </si>
  <si>
    <t>那旺水库</t>
  </si>
  <si>
    <t>45070350035-A4</t>
  </si>
  <si>
    <t>那谢水库</t>
  </si>
  <si>
    <t>45070350037-A4</t>
  </si>
  <si>
    <r>
      <rPr>
        <sz val="10.5"/>
        <color theme="1"/>
        <rFont val="宋体"/>
        <charset val="134"/>
      </rPr>
      <t>每年对下游坝坡杂草进行割除不少于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次，保持草长不超过</t>
    </r>
    <r>
      <rPr>
        <sz val="10.5"/>
        <color theme="1"/>
        <rFont val="Times New Roman"/>
        <charset val="134"/>
      </rPr>
      <t>20cm</t>
    </r>
    <r>
      <rPr>
        <sz val="10.5"/>
        <color theme="1"/>
        <rFont val="宋体"/>
        <charset val="134"/>
      </rPr>
      <t>，对坝肩两侧清淤。</t>
    </r>
  </si>
  <si>
    <t>屯杜水库</t>
  </si>
  <si>
    <t>45070350050-A4</t>
  </si>
  <si>
    <t>屯晓水库</t>
  </si>
  <si>
    <t>45070350053-A4</t>
  </si>
  <si>
    <t>大胆岭水库</t>
  </si>
  <si>
    <t>45070350003-A4</t>
  </si>
  <si>
    <t>屯园水库</t>
  </si>
  <si>
    <t>45070350054-A4</t>
  </si>
  <si>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、下游坝坡杂草杂草丛生；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、水库值班房门窗损坏。</t>
    </r>
  </si>
  <si>
    <r>
      <rPr>
        <sz val="11"/>
        <color rgb="FF000000"/>
        <rFont val="宋体"/>
        <charset val="134"/>
      </rPr>
      <t>罗伞麓</t>
    </r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仿宋_GB2312"/>
        <charset val="134"/>
      </rPr>
      <t>水库</t>
    </r>
  </si>
  <si>
    <t>45070350027-A4</t>
  </si>
  <si>
    <t>大垌镇农业服务中心</t>
  </si>
  <si>
    <t>大寺河堤</t>
  </si>
  <si>
    <r>
      <rPr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级堤防</t>
    </r>
  </si>
  <si>
    <t>大寺镇人民政府</t>
  </si>
  <si>
    <t>堤身杂草灌木丛生</t>
  </si>
  <si>
    <t>清除杂草灌木、补植草皮等。</t>
  </si>
  <si>
    <t>那蒙河堤</t>
  </si>
  <si>
    <t>5级堤防</t>
  </si>
  <si>
    <t>那蒙镇人民政府</t>
  </si>
  <si>
    <t>填报人：罗弘敏</t>
  </si>
  <si>
    <t>联系电话：0777-2843554</t>
  </si>
  <si>
    <t>填报时间：2024年10月14日</t>
  </si>
  <si>
    <t>说明：
1.项目为辖区内所有需要进行维修养护的公益性水利工程。
2.标准：原则上小（1）水库每座不超过15万元，小（2）水库每座不超过10万元，各县平均每座小水库不超过8万元。
大水库、水闸、泵站每座不超过50万元，中水库、水闸、泵站库每座不超过30万元；堤防每公里不超过10万元。
3.编制总体实施方案时应优先考虑工程实体维修养护，工程实体的维修养护不包括建设性项目，如水库进库道路建设，新建管理房，水库除险加固等。
4.“存在主要问题”是指水利部、水利厅检查反馈的问题及汛前、汛中、汛后安全检查发现的问题，采取针对性的措施加以解决。
5.维修养护项目实施内容不能含有白蚁等害堤动物防治。</t>
  </si>
  <si>
    <r>
      <rPr>
        <sz val="16"/>
        <color theme="1"/>
        <rFont val="黑体"/>
        <charset val="204"/>
      </rPr>
      <t>附件</t>
    </r>
    <r>
      <rPr>
        <sz val="16"/>
        <color theme="1"/>
        <rFont val="Times New Roman"/>
        <charset val="204"/>
      </rPr>
      <t>2</t>
    </r>
  </si>
  <si>
    <t>2025年水利工程标准化管理建设项目申报表</t>
  </si>
  <si>
    <t>工程类型</t>
  </si>
  <si>
    <t>工程规模</t>
  </si>
  <si>
    <t>标准化管理建设资金需求（万元）</t>
  </si>
  <si>
    <t>截至2024年已安排标准化管理建设资金情况（万元）</t>
  </si>
  <si>
    <t>其中，白蚁等害堤动物防治内容</t>
  </si>
  <si>
    <t>备注</t>
  </si>
  <si>
    <t>总计</t>
  </si>
  <si>
    <t>其中，白蚁等害堤动物防治资金</t>
  </si>
  <si>
    <t>问题程度
（I级/II级/III级）</t>
  </si>
  <si>
    <t>防治面积
（㎡）</t>
  </si>
  <si>
    <r>
      <rPr>
        <b/>
        <sz val="11"/>
        <color theme="1"/>
        <rFont val="宋体"/>
        <charset val="134"/>
      </rPr>
      <t>钦州</t>
    </r>
    <r>
      <rPr>
        <b/>
        <sz val="11"/>
        <color theme="1"/>
        <rFont val="方正书宋_GBK"/>
        <charset val="134"/>
      </rPr>
      <t>市合计</t>
    </r>
  </si>
  <si>
    <t>一、市直属单位合计</t>
  </si>
  <si>
    <t>（一）水库工程</t>
  </si>
  <si>
    <t>（二）堤防工程</t>
  </si>
  <si>
    <t>（三）水闸工程</t>
  </si>
  <si>
    <r>
      <rPr>
        <sz val="11"/>
        <color theme="1"/>
        <rFont val="方正书宋_GBK"/>
        <charset val="134"/>
      </rPr>
      <t>大灶江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书宋_GBK"/>
        <charset val="134"/>
      </rPr>
      <t>号闸</t>
    </r>
  </si>
  <si>
    <t>配备水位监视器、太阳能电灯、水位尺、视频监控，界桩安装，制作水闸管理各项制度、水闸操作规程等公示牌。</t>
  </si>
  <si>
    <t>二、灵山县合计</t>
  </si>
  <si>
    <t>三、浦北县合计</t>
  </si>
  <si>
    <t>平山水库</t>
  </si>
  <si>
    <t>45072250014-A4</t>
  </si>
  <si>
    <t>安石镇农业服务中心</t>
  </si>
  <si>
    <t>修缮水库管理房及配备必须通信设备和生产用具用品；安装大坝变形监测、渗流及渗流量监测、应力应变监测等设施。</t>
  </si>
  <si>
    <t>/</t>
  </si>
  <si>
    <t>大湾水库</t>
  </si>
  <si>
    <t>45072250007-A5</t>
  </si>
  <si>
    <t>福旺镇农业服务中心</t>
  </si>
  <si>
    <t>修缮水库管理房、配备备用水源及必须的通信设备；安装大坝变形监测、渗流及渗流量监测、应力应变监测等设施；大坝下游坝坡白蚁防治等。</t>
  </si>
  <si>
    <r>
      <rPr>
        <sz val="11"/>
        <color theme="1"/>
        <rFont val="Times New Roman"/>
        <charset val="134"/>
      </rPr>
      <t>I</t>
    </r>
    <r>
      <rPr>
        <sz val="11"/>
        <color theme="1"/>
        <rFont val="宋体"/>
        <charset val="134"/>
      </rPr>
      <t>级</t>
    </r>
  </si>
  <si>
    <t>四、钦南区合计</t>
  </si>
  <si>
    <t>茶子水库</t>
  </si>
  <si>
    <t>45070250056-A4</t>
  </si>
  <si>
    <t>管理区围墙100m，新建排水沟40m，场地硬化100㎡，绿化200㎡，新建管理房240㎡，钻深机井1口，抽水泵1台，低压线路0.6km，翻种草皮1455㎡，坝脚反滤体铺砖650㎡，下游坝坡镀锌防护围网410m，坝顶护栏180m，太阳能路灯6套，水库界桩，公示墙等。</t>
  </si>
  <si>
    <t>沙岗沟水库</t>
  </si>
  <si>
    <t>45070240013-A4</t>
  </si>
  <si>
    <t>新建管理区围墙50m，管理区围墙装修60m，新建排水沟50m，场地硬化100㎡，管理区绿化300㎡，管理房装修（含换门窗等）160㎡，钻深机井1口，抽水泵1台，低压线路0.2km，下游坝坡新建水库名称字体，坝脚反滤体铺砖450㎡，下游坝坡镀锌防护围网500m，上坝顶路护栏100m，太阳能路灯6套，水库界桩，公示墙等。</t>
  </si>
  <si>
    <t>张屋水库</t>
  </si>
  <si>
    <t>45070250025-A4</t>
  </si>
  <si>
    <t>新建管理区围墙100m，新建排水沟30m，场地硬化100㎡，管理区绿化200㎡，新建管理房240㎡，钻深机井1口，抽水泵1台，低压线路0.6km，下游坝坡新建水库名称字体，坝脚反滤体铺砖650㎡，下游坝坡镀锌防护围网420m，上坝顶路护栏100m，太阳能路灯7套，水库界桩，公示墙等。</t>
  </si>
  <si>
    <t>南蛇水库</t>
  </si>
  <si>
    <t>45070240010-A4</t>
  </si>
  <si>
    <t>新建管理区围墙90m，新建排水沟30m，场地硬化100㎡，管理区绿化200㎡，新建管理房240㎡，钻深机井1口，抽水泵1台，低压线路0.5km，下游坝坡新建水库名称字体，坝脚反滤体铺砖300㎡，下游坝坡镀锌防护围网350m，上坝顶路护栏90m，太阳能路灯6套，水库界桩，公示墙等。</t>
  </si>
  <si>
    <t>潭冲水库</t>
  </si>
  <si>
    <t>45070250012-A4</t>
  </si>
  <si>
    <t>新建管理区围墙95m，新建排水沟50m，场地硬化100㎡，管理区绿化200㎡，新建管理房240㎡，钻深机井1口，抽水泵1台，低压线路0.5km，下游坝坡新建水库名称字体，坝脚反滤体铺砖320㎡，下游坝坡镀锌防护围网250m，上坝顶路护栏70m，太阳能路灯6套，水库界桩，公示墙等。</t>
  </si>
  <si>
    <t>荷木水库</t>
  </si>
  <si>
    <t xml:space="preserve">45070030002-A4 </t>
  </si>
  <si>
    <t>钦南区荷木灌区水电管理处</t>
  </si>
  <si>
    <t>拆除旧管理房（2F）600㎡，新建管理房400㎡，管理区场地硬化100㎡、绿化200㎡，钻深机井1口、架低压供电线0.5km及安装抽水泵（含水管）；坝顶安装护栏200m，安装太阳能路灯10套、下游坝坡新建水库名称字体，下游坝坡镀锌防护围网250m；新建放水塔进口挡土墙25m及安装仿木栏杆40m，硬化交通道路60m；水库埋设界桩，新建水库公示墙，上游坝面沥青填缝等。</t>
  </si>
  <si>
    <t>长江水库</t>
  </si>
  <si>
    <t>45070030003-A4</t>
  </si>
  <si>
    <t>现有管理房屋顶防水250㎡，新建管理房400㎡，管理区场地硬化100㎡、绿化300㎡，钻深机井1口、安装抽水泵1台（含水管）；安装太阳能路灯18套，下游坝坡镀锌防护围网450m；放水涵增设安全护栏，并清理放水涵排水口处的杂草及淤泥，恢复排水量；主、副坝背水面、坝肩、坝脚需清理杂草；更换新的不锈钢门；修复发电机杂物房屋顶；增设坝顶溢洪道处防护栏的密度、管理房漏水修复。</t>
  </si>
  <si>
    <t>康熙岭围海堤</t>
  </si>
  <si>
    <t>清理堤坡杂草，内护坡清理，框架结构硬化，路面平整硬化，堤防界桩，警示牌，公示墙,白蚁防治面积49180㎡</t>
  </si>
  <si>
    <r>
      <rPr>
        <sz val="11"/>
        <rFont val="Times New Roman"/>
        <charset val="134"/>
      </rPr>
      <t>I</t>
    </r>
    <r>
      <rPr>
        <sz val="11"/>
        <rFont val="宋体"/>
        <charset val="134"/>
      </rPr>
      <t>级</t>
    </r>
  </si>
  <si>
    <r>
      <rPr>
        <sz val="11"/>
        <rFont val="宋体"/>
        <charset val="134"/>
      </rPr>
      <t>康熙岭围海堤全长</t>
    </r>
    <r>
      <rPr>
        <sz val="11"/>
        <rFont val="Times New Roman"/>
        <charset val="134"/>
      </rPr>
      <t>23.5km,2024</t>
    </r>
    <r>
      <rPr>
        <sz val="11"/>
        <rFont val="宋体"/>
        <charset val="134"/>
      </rPr>
      <t>年已开展2.6km蚁害防治</t>
    </r>
    <r>
      <rPr>
        <sz val="11"/>
        <rFont val="Times New Roman"/>
        <charset val="134"/>
      </rPr>
      <t>10416</t>
    </r>
    <r>
      <rPr>
        <sz val="11"/>
        <rFont val="宋体"/>
        <charset val="134"/>
      </rPr>
      <t>㎡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（质保期2024/9/12-2025/9/12）</t>
    </r>
  </si>
  <si>
    <t>五、钦北区合计</t>
  </si>
  <si>
    <t>震岭水库</t>
  </si>
  <si>
    <t>45070340024-A4</t>
  </si>
  <si>
    <r>
      <rPr>
        <sz val="10.5"/>
        <color theme="1"/>
        <rFont val="宋体"/>
        <charset val="134"/>
      </rPr>
      <t>1</t>
    </r>
    <r>
      <rPr>
        <sz val="11"/>
        <color theme="1"/>
        <rFont val="宋体"/>
        <charset val="134"/>
      </rPr>
      <t>、大坝坝顶路面硬化335㎡，坝顶上游侧安装仿木栏杆（含基础）70m，安装太阳能路灯5套；2、大坝下游坝坡翻种草皮910㎡，白蚁防治面积9170㎡，新建水库名称字体，坝脚干砌石反滤体面层铺水泥砖210㎡，下游坝坡安装镀锌防护围网200m；3、溢洪道消力池清淤外运30m³，跨溢洪交通桥栏杆维修长6m；4、放水塔交通桥两侧栏杆亮化；5、新建水库生产业务用房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㎡；新建管理区围墙、排水沟、钻深井泵（含安装水泵）、架设</t>
    </r>
    <r>
      <rPr>
        <sz val="11"/>
        <color theme="1"/>
        <rFont val="Times New Roman"/>
        <charset val="134"/>
      </rPr>
      <t>0.4V</t>
    </r>
    <r>
      <rPr>
        <sz val="11"/>
        <color theme="1"/>
        <rFont val="宋体"/>
        <charset val="134"/>
      </rPr>
      <t>供电线、拆除旧管理房及养殖房（含外运），厂区地面硬化及绿化；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、水库大坝周边埋设界桩等。</t>
    </r>
  </si>
  <si>
    <r>
      <rPr>
        <sz val="10.5"/>
        <color theme="1"/>
        <rFont val="宋体"/>
        <charset val="134"/>
      </rPr>
      <t>I</t>
    </r>
    <r>
      <rPr>
        <sz val="11"/>
        <color theme="1"/>
        <rFont val="宋体"/>
        <charset val="134"/>
      </rPr>
      <t>级</t>
    </r>
  </si>
  <si>
    <t>横岭水库</t>
  </si>
  <si>
    <t>45070340007-A4</t>
  </si>
  <si>
    <r>
      <rPr>
        <sz val="10.5"/>
        <color theme="1"/>
        <rFont val="宋体"/>
        <charset val="134"/>
      </rPr>
      <t>1</t>
    </r>
    <r>
      <rPr>
        <sz val="11"/>
        <color theme="1"/>
        <rFont val="宋体"/>
        <charset val="134"/>
      </rPr>
      <t>、拆除坝顶上游砖墙,坝顶上游侧安装仿木栏杆（含基础）90m，安装太阳能路灯5套；2、大坝下游坝坡白蚁防治面积8480㎡，新建水库名称字体，坝脚干砌石反滤体面层铺水泥砖45㎡，下游坝坡安装镀锌防护围网170m,新建坝脚反滤体后排水沟及量水堰；3、新建放水塔交通人行道路；4、对现有管理房进行装修，新建管理区围墙、挡土墙、排水沟、钻深井泵（含安装水泵）、架设</t>
    </r>
    <r>
      <rPr>
        <sz val="11"/>
        <color theme="1"/>
        <rFont val="Times New Roman"/>
        <charset val="134"/>
      </rPr>
      <t>0.4V</t>
    </r>
    <r>
      <rPr>
        <sz val="11"/>
        <color theme="1"/>
        <rFont val="宋体"/>
        <charset val="134"/>
      </rPr>
      <t>供电线，厂区地面硬化及绿化；5、水库大坝周边埋设界桩等。</t>
    </r>
  </si>
  <si>
    <t>猪槽麓水库</t>
  </si>
  <si>
    <t>45070340025-A4</t>
  </si>
  <si>
    <r>
      <rPr>
        <sz val="10.5"/>
        <color theme="1"/>
        <rFont val="宋体"/>
        <charset val="134"/>
      </rPr>
      <t>1</t>
    </r>
    <r>
      <rPr>
        <sz val="11"/>
        <color theme="1"/>
        <rFont val="宋体"/>
        <charset val="134"/>
      </rPr>
      <t>、上游坝坡及坝顶清理垃圾2500㎡，坝顶上游侧安装仿木栏杆（含基础）100m，安装太阳能路灯7套；2、大坝下游坝坡白蚁防治面积14100㎡，新建水库名称字体，坝脚清淤外运32㎡，下游坝坡安装镀锌防护围网200m；3、跨溢洪交通桥栏杆维修长10m；4、放水塔交通桥两侧栏杆亮化；5、新建水库生产业务用房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㎡；新建管理区围墙、排水沟、钻深井泵（含安装水泵）、架设</t>
    </r>
    <r>
      <rPr>
        <sz val="11"/>
        <color theme="1"/>
        <rFont val="Times New Roman"/>
        <charset val="134"/>
      </rPr>
      <t>0.4V</t>
    </r>
    <r>
      <rPr>
        <sz val="11"/>
        <color theme="1"/>
        <rFont val="宋体"/>
        <charset val="134"/>
      </rPr>
      <t>供电线、拆除旧管理房（含外运），厂区地面硬化及绿化；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、水库大坝周边埋设界桩等。</t>
    </r>
  </si>
  <si>
    <r>
      <rPr>
        <sz val="11"/>
        <color rgb="FF000000"/>
        <rFont val="宋体"/>
        <charset val="134"/>
      </rPr>
      <t>说明：</t>
    </r>
    <r>
      <rPr>
        <sz val="11"/>
        <color rgb="FF000000"/>
        <rFont val="Times New Roman"/>
        <charset val="134"/>
      </rPr>
      <t xml:space="preserve">
1.</t>
    </r>
    <r>
      <rPr>
        <sz val="11"/>
        <color rgb="FF000000"/>
        <rFont val="宋体"/>
        <charset val="134"/>
      </rPr>
      <t>项目为辖区内</t>
    </r>
    <r>
      <rPr>
        <sz val="11"/>
        <color rgb="FF000000"/>
        <rFont val="Times New Roman"/>
        <charset val="134"/>
      </rPr>
      <t>2020-2024</t>
    </r>
    <r>
      <rPr>
        <sz val="11"/>
        <color rgb="FF000000"/>
        <rFont val="宋体"/>
        <charset val="134"/>
      </rPr>
      <t>年已创建及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年计划开展的水利工程标准化管理建设工程，正在或等待除险加固的工程不在本次申报范围内。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标准：原则上每座水库不超过</t>
    </r>
    <r>
      <rPr>
        <sz val="11"/>
        <color rgb="FF000000"/>
        <rFont val="Times New Roman"/>
        <charset val="134"/>
      </rPr>
      <t>200</t>
    </r>
    <r>
      <rPr>
        <sz val="11"/>
        <color rgb="FF000000"/>
        <rFont val="宋体"/>
        <charset val="134"/>
      </rPr>
      <t>万元。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项目实施范围参照水利工程维修养护项目。
4.项目实施内容主要为主体工程建设内容；若计划实施白蚁等害堤动物防治，则一并打捆申报，实施范围参照白蚁等害堤动物防治项目。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</si>
</sst>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6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黑体"/>
      <charset val="204"/>
    </font>
    <font>
      <sz val="16"/>
      <color theme="1"/>
      <name val="Times New Roman"/>
      <charset val="204"/>
    </font>
    <font>
      <sz val="14"/>
      <color theme="1"/>
      <name val="Times New Roman"/>
      <charset val="204"/>
    </font>
    <font>
      <sz val="20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.5"/>
      <color theme="1"/>
      <name val="方正书宋_GBK"/>
      <charset val="134"/>
    </font>
    <font>
      <b/>
      <sz val="10.5"/>
      <color theme="1"/>
      <name val="Times New Roman"/>
      <charset val="134"/>
    </font>
    <font>
      <sz val="11"/>
      <color theme="1"/>
      <name val="方正书宋_GBK"/>
      <charset val="134"/>
    </font>
    <font>
      <sz val="11"/>
      <color theme="1"/>
      <name val="宋体"/>
      <charset val="134"/>
    </font>
    <font>
      <sz val="10.5"/>
      <color theme="1"/>
      <name val="方正书宋_GBK"/>
      <charset val="134"/>
    </font>
    <font>
      <b/>
      <sz val="10.5"/>
      <color theme="1"/>
      <name val="宋体"/>
      <charset val="134"/>
    </font>
    <font>
      <sz val="11"/>
      <name val="方正书宋_GBK"/>
      <charset val="134"/>
    </font>
    <font>
      <sz val="11"/>
      <name val="宋体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.5"/>
      <color theme="1"/>
      <name val="黑体"/>
      <charset val="134"/>
    </font>
    <font>
      <sz val="10.5"/>
      <color theme="1"/>
      <name val="Times New Roman"/>
      <charset val="134"/>
    </font>
    <font>
      <sz val="10"/>
      <name val="宋体"/>
      <charset val="134"/>
      <scheme val="minor"/>
    </font>
    <font>
      <b/>
      <sz val="10.5"/>
      <name val="Times New Roman"/>
      <charset val="134"/>
    </font>
    <font>
      <sz val="10"/>
      <name val="宋体"/>
      <charset val="134"/>
    </font>
    <font>
      <sz val="11"/>
      <color rgb="FFFF0000"/>
      <name val="Times New Roman"/>
      <charset val="134"/>
    </font>
    <font>
      <sz val="10.5"/>
      <name val="Times New Roman"/>
      <charset val="134"/>
    </font>
    <font>
      <sz val="10.5"/>
      <name val="方正书宋_GBK"/>
      <charset val="134"/>
    </font>
    <font>
      <b/>
      <sz val="11"/>
      <name val="宋体"/>
      <charset val="134"/>
    </font>
    <font>
      <sz val="10.5"/>
      <color rgb="FF000000"/>
      <name val="Times New Roman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134"/>
    </font>
    <font>
      <sz val="10"/>
      <color indexed="8"/>
      <name val="仿宋_GB2312"/>
      <charset val="134"/>
    </font>
    <font>
      <sz val="11"/>
      <color indexed="8"/>
      <name val="Arial"/>
      <charset val="134"/>
    </font>
    <font>
      <sz val="11"/>
      <color indexed="8"/>
      <name val="仿宋_GB2312"/>
      <charset val="134"/>
    </font>
    <font>
      <sz val="10"/>
      <name val="Arial"/>
      <charset val="134"/>
    </font>
    <font>
      <sz val="10"/>
      <name val="仿宋_GB2312"/>
      <charset val="134"/>
    </font>
    <font>
      <b/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50" fillId="4" borderId="12" applyNumberFormat="0" applyAlignment="0" applyProtection="0">
      <alignment vertical="center"/>
    </xf>
    <xf numFmtId="0" fontId="51" fillId="4" borderId="11" applyNumberFormat="0" applyAlignment="0" applyProtection="0">
      <alignment vertical="center"/>
    </xf>
    <xf numFmtId="0" fontId="52" fillId="5" borderId="13" applyNumberFormat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indent="2"/>
    </xf>
    <xf numFmtId="0" fontId="13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 indent="2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indent="2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indent="2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 indent="2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 indent="2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4" fillId="0" borderId="0" xfId="0" applyFont="1">
      <alignment vertical="center"/>
    </xf>
    <xf numFmtId="176" fontId="12" fillId="0" borderId="1" xfId="0" applyNumberFormat="1" applyFont="1" applyBorder="1" applyAlignment="1">
      <alignment horizontal="center" vertical="center" wrapText="1" indent="2"/>
    </xf>
    <xf numFmtId="176" fontId="12" fillId="0" borderId="1" xfId="0" applyNumberFormat="1" applyFont="1" applyFill="1" applyBorder="1" applyAlignment="1">
      <alignment horizontal="center" vertical="center" wrapText="1" indent="2"/>
    </xf>
    <xf numFmtId="176" fontId="1" fillId="0" borderId="1" xfId="0" applyNumberFormat="1" applyFont="1" applyFill="1" applyBorder="1" applyAlignment="1">
      <alignment horizontal="center" vertical="center" wrapText="1" indent="2"/>
    </xf>
    <xf numFmtId="0" fontId="1" fillId="0" borderId="1" xfId="0" applyNumberFormat="1" applyFont="1" applyFill="1" applyBorder="1" applyAlignment="1">
      <alignment horizontal="center" vertical="center" wrapText="1" indent="2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177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indent="2"/>
    </xf>
    <xf numFmtId="0" fontId="21" fillId="0" borderId="1" xfId="0" applyFont="1" applyBorder="1" applyAlignment="1">
      <alignment horizontal="center" vertical="center" wrapText="1" indent="2"/>
    </xf>
    <xf numFmtId="0" fontId="2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7" fillId="0" borderId="0" xfId="0" applyFont="1" applyFill="1">
      <alignment vertical="center"/>
    </xf>
    <xf numFmtId="0" fontId="2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76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>
      <alignment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7" fillId="0" borderId="1" xfId="22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4" fontId="27" fillId="0" borderId="1" xfId="2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justify"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2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22"/>
  <sheetViews>
    <sheetView tabSelected="1" view="pageBreakPreview" zoomScaleNormal="100" workbookViewId="0">
      <selection activeCell="E220" sqref="E220"/>
    </sheetView>
  </sheetViews>
  <sheetFormatPr defaultColWidth="9" defaultRowHeight="14.4"/>
  <cols>
    <col min="1" max="1" width="5.75" style="1" customWidth="1"/>
    <col min="2" max="2" width="6.25" style="1" customWidth="1"/>
    <col min="3" max="3" width="9.5" style="1" customWidth="1"/>
    <col min="4" max="4" width="8.12962962962963" style="1" customWidth="1"/>
    <col min="5" max="5" width="10.5" style="72" customWidth="1"/>
    <col min="6" max="6" width="9.9537037037037" style="72" customWidth="1"/>
    <col min="7" max="7" width="10.8796296296296" style="72" customWidth="1"/>
    <col min="8" max="8" width="11.6296296296296" style="1" customWidth="1"/>
    <col min="9" max="9" width="10" style="72" customWidth="1"/>
    <col min="10" max="10" width="20.75" style="1" customWidth="1"/>
    <col min="11" max="11" width="25.6296296296296" style="1" customWidth="1"/>
    <col min="12" max="12" width="9.37962962962963" style="1" customWidth="1"/>
    <col min="13" max="13" width="7.4537037037037" style="1" customWidth="1"/>
    <col min="14" max="14" width="9" style="1"/>
    <col min="15" max="15" width="7.75" style="1" customWidth="1"/>
    <col min="16" max="16384" width="9" style="6"/>
  </cols>
  <sheetData>
    <row r="1" ht="21" spans="1:4">
      <c r="A1" s="73" t="s">
        <v>0</v>
      </c>
      <c r="B1" s="74"/>
      <c r="C1" s="74"/>
      <c r="D1" s="74"/>
    </row>
    <row r="2" ht="48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" customHeight="1" spans="1:10">
      <c r="A3" s="11" t="s">
        <v>2</v>
      </c>
      <c r="B3" s="11"/>
      <c r="C3" s="11"/>
      <c r="D3" s="11"/>
      <c r="E3" s="11"/>
      <c r="F3" s="11"/>
      <c r="G3" s="75"/>
      <c r="I3" s="75"/>
      <c r="J3" s="101"/>
    </row>
    <row r="4" ht="49" customHeight="1" spans="1:15">
      <c r="A4" s="76" t="s">
        <v>3</v>
      </c>
      <c r="B4" s="76" t="s">
        <v>4</v>
      </c>
      <c r="C4" s="76" t="s">
        <v>5</v>
      </c>
      <c r="D4" s="13" t="s">
        <v>6</v>
      </c>
      <c r="E4" s="76" t="s">
        <v>7</v>
      </c>
      <c r="F4" s="76" t="s">
        <v>8</v>
      </c>
      <c r="G4" s="76" t="s">
        <v>9</v>
      </c>
      <c r="H4" s="76" t="s">
        <v>10</v>
      </c>
      <c r="I4" s="76" t="s">
        <v>11</v>
      </c>
      <c r="J4" s="76" t="s">
        <v>12</v>
      </c>
      <c r="K4" s="76" t="s">
        <v>13</v>
      </c>
      <c r="L4" s="76" t="s">
        <v>14</v>
      </c>
      <c r="M4" s="76" t="s">
        <v>15</v>
      </c>
      <c r="N4" s="76" t="s">
        <v>16</v>
      </c>
      <c r="O4" s="76" t="s">
        <v>17</v>
      </c>
    </row>
    <row r="5" ht="27" customHeight="1" spans="1:15">
      <c r="A5" s="77" t="s">
        <v>18</v>
      </c>
      <c r="B5" s="78"/>
      <c r="C5" s="78"/>
      <c r="D5" s="79"/>
      <c r="E5" s="80"/>
      <c r="F5" s="80"/>
      <c r="G5" s="81"/>
      <c r="H5" s="81"/>
      <c r="I5" s="81"/>
      <c r="J5" s="81"/>
      <c r="K5" s="81"/>
      <c r="L5" s="102">
        <f>L10+L22+L61+L74+L144</f>
        <v>1184.548</v>
      </c>
      <c r="M5" s="103">
        <f>M10+M22+M61+M74+M144</f>
        <v>177</v>
      </c>
      <c r="N5" s="102">
        <f>N10+N22+N61+N74+N144</f>
        <v>56.324</v>
      </c>
      <c r="O5" s="103">
        <f>O10+O22+O61+O74+O144</f>
        <v>551108</v>
      </c>
    </row>
    <row r="6" ht="26" customHeight="1" spans="1:15">
      <c r="A6" s="82" t="s">
        <v>19</v>
      </c>
      <c r="B6" s="83"/>
      <c r="C6" s="83"/>
      <c r="D6" s="84"/>
      <c r="E6" s="80"/>
      <c r="F6" s="85"/>
      <c r="G6" s="86"/>
      <c r="H6" s="81"/>
      <c r="I6" s="81"/>
      <c r="J6" s="81"/>
      <c r="K6" s="81"/>
      <c r="L6" s="81">
        <f>L11+L23+L62+L75+L145</f>
        <v>694.55</v>
      </c>
      <c r="M6" s="81">
        <f>M11+M23+M62+M75+M145</f>
        <v>150</v>
      </c>
      <c r="N6" s="81">
        <f>N11+N23+N62+N75+N145</f>
        <v>0</v>
      </c>
      <c r="O6" s="81">
        <f>O11+O23+O62+O75+O145</f>
        <v>314692</v>
      </c>
    </row>
    <row r="7" ht="26" customHeight="1" spans="1:15">
      <c r="A7" s="82" t="s">
        <v>20</v>
      </c>
      <c r="B7" s="83"/>
      <c r="C7" s="83"/>
      <c r="D7" s="84"/>
      <c r="E7" s="80"/>
      <c r="F7" s="85"/>
      <c r="G7" s="86"/>
      <c r="H7" s="81"/>
      <c r="I7" s="81"/>
      <c r="J7" s="81"/>
      <c r="K7" s="81"/>
      <c r="L7" s="81">
        <f>L13+L55+L68+L121+L214</f>
        <v>25</v>
      </c>
      <c r="M7" s="81">
        <f>M13+M55+M68+M121+M214</f>
        <v>1</v>
      </c>
      <c r="N7" s="81">
        <f>N13+N55+N68+N121+N214</f>
        <v>0</v>
      </c>
      <c r="O7" s="81">
        <f>O13+O55+O68+O121+O214</f>
        <v>35000</v>
      </c>
    </row>
    <row r="8" ht="26" customHeight="1" spans="1:15">
      <c r="A8" s="82" t="s">
        <v>21</v>
      </c>
      <c r="B8" s="83"/>
      <c r="C8" s="83"/>
      <c r="D8" s="84"/>
      <c r="E8" s="80"/>
      <c r="F8" s="85"/>
      <c r="G8" s="86"/>
      <c r="H8" s="81"/>
      <c r="I8" s="81"/>
      <c r="J8" s="81"/>
      <c r="K8" s="81"/>
      <c r="L8" s="81">
        <f>L15+L57+L70+L123+L216</f>
        <v>248.17</v>
      </c>
      <c r="M8" s="81">
        <f>M15+M57+M70+M123+M216</f>
        <v>8</v>
      </c>
      <c r="N8" s="81">
        <f>N15+N57+N70+N123+N216</f>
        <v>0</v>
      </c>
      <c r="O8" s="81">
        <f>O15+O57+O70+O123+O216</f>
        <v>43283</v>
      </c>
    </row>
    <row r="9" ht="26" customHeight="1" spans="1:15">
      <c r="A9" s="82" t="s">
        <v>22</v>
      </c>
      <c r="B9" s="83"/>
      <c r="C9" s="83"/>
      <c r="D9" s="84"/>
      <c r="E9" s="80"/>
      <c r="F9" s="85"/>
      <c r="G9" s="86"/>
      <c r="H9" s="81"/>
      <c r="I9" s="81"/>
      <c r="J9" s="81"/>
      <c r="K9" s="81"/>
      <c r="L9" s="104">
        <f>L18+L59+L72+L130+L218</f>
        <v>216.828</v>
      </c>
      <c r="M9" s="81">
        <f>M18+M59+M72+M130+M218</f>
        <v>18</v>
      </c>
      <c r="N9" s="104">
        <f>N18+N59+N72+N130+N218</f>
        <v>56.324</v>
      </c>
      <c r="O9" s="81">
        <f>O18+O59+O72+O130+O218</f>
        <v>158133</v>
      </c>
    </row>
    <row r="10" ht="22" customHeight="1" spans="1:15">
      <c r="A10" s="87" t="s">
        <v>23</v>
      </c>
      <c r="B10" s="88"/>
      <c r="C10" s="88"/>
      <c r="D10" s="88"/>
      <c r="E10" s="80"/>
      <c r="F10" s="85"/>
      <c r="G10" s="86"/>
      <c r="H10" s="81"/>
      <c r="I10" s="81"/>
      <c r="J10" s="81"/>
      <c r="K10" s="81"/>
      <c r="L10" s="105">
        <f>L11+L13+L15+L18</f>
        <v>142.17</v>
      </c>
      <c r="M10" s="105">
        <f>M11+M13+M15+M18</f>
        <v>7</v>
      </c>
      <c r="N10" s="105">
        <f>N11+N13+N15+N18</f>
        <v>24.6</v>
      </c>
      <c r="O10" s="105">
        <f>O11+O13+O15+O18</f>
        <v>150750</v>
      </c>
    </row>
    <row r="11" ht="24" customHeight="1" spans="1:15">
      <c r="A11" s="89" t="s">
        <v>19</v>
      </c>
      <c r="B11" s="90"/>
      <c r="C11" s="90"/>
      <c r="D11" s="90"/>
      <c r="E11" s="80"/>
      <c r="F11" s="80"/>
      <c r="G11" s="79"/>
      <c r="H11" s="81"/>
      <c r="I11" s="81"/>
      <c r="J11" s="81"/>
      <c r="K11" s="81"/>
      <c r="L11" s="81">
        <f>SUM(L12)</f>
        <v>15</v>
      </c>
      <c r="M11" s="81">
        <f>SUM(M12)</f>
        <v>1</v>
      </c>
      <c r="N11" s="81">
        <f>SUM(N12)</f>
        <v>0</v>
      </c>
      <c r="O11" s="81">
        <f>SUM(O12)</f>
        <v>25000</v>
      </c>
    </row>
    <row r="12" ht="50" customHeight="1" spans="1:15">
      <c r="A12" s="81">
        <v>1</v>
      </c>
      <c r="B12" s="49" t="s">
        <v>24</v>
      </c>
      <c r="C12" s="49" t="s">
        <v>25</v>
      </c>
      <c r="D12" s="91" t="s">
        <v>26</v>
      </c>
      <c r="E12" s="49" t="s">
        <v>27</v>
      </c>
      <c r="F12" s="81" t="s">
        <v>28</v>
      </c>
      <c r="G12" s="49" t="s">
        <v>29</v>
      </c>
      <c r="H12" s="49" t="s">
        <v>30</v>
      </c>
      <c r="I12" s="49" t="s">
        <v>31</v>
      </c>
      <c r="J12" s="106" t="s">
        <v>32</v>
      </c>
      <c r="K12" s="106" t="s">
        <v>33</v>
      </c>
      <c r="L12" s="81">
        <v>15</v>
      </c>
      <c r="M12" s="81">
        <v>1</v>
      </c>
      <c r="N12" s="81"/>
      <c r="O12" s="81">
        <v>25000</v>
      </c>
    </row>
    <row r="13" ht="29" customHeight="1" spans="1:15">
      <c r="A13" s="89" t="s">
        <v>20</v>
      </c>
      <c r="B13" s="90"/>
      <c r="C13" s="90"/>
      <c r="D13" s="90"/>
      <c r="E13" s="80"/>
      <c r="F13" s="80"/>
      <c r="G13" s="86"/>
      <c r="H13" s="81"/>
      <c r="I13" s="81"/>
      <c r="J13" s="81"/>
      <c r="K13" s="81"/>
      <c r="L13" s="81">
        <f>SUM(L14)</f>
        <v>25</v>
      </c>
      <c r="M13" s="81">
        <f>SUM(M14)</f>
        <v>1</v>
      </c>
      <c r="N13" s="81">
        <f>SUM(N14)</f>
        <v>0</v>
      </c>
      <c r="O13" s="81">
        <f>SUM(O14)</f>
        <v>35000</v>
      </c>
    </row>
    <row r="14" ht="66" customHeight="1" spans="1:15">
      <c r="A14" s="81">
        <v>1</v>
      </c>
      <c r="B14" s="49" t="s">
        <v>24</v>
      </c>
      <c r="C14" s="49" t="s">
        <v>25</v>
      </c>
      <c r="D14" s="49" t="s">
        <v>26</v>
      </c>
      <c r="E14" s="49" t="s">
        <v>34</v>
      </c>
      <c r="F14" s="81" t="s">
        <v>35</v>
      </c>
      <c r="G14" s="49" t="s">
        <v>36</v>
      </c>
      <c r="H14" s="49" t="s">
        <v>30</v>
      </c>
      <c r="I14" s="49" t="s">
        <v>31</v>
      </c>
      <c r="J14" s="49" t="s">
        <v>37</v>
      </c>
      <c r="K14" s="49" t="s">
        <v>38</v>
      </c>
      <c r="L14" s="81">
        <v>25</v>
      </c>
      <c r="M14" s="81">
        <v>1</v>
      </c>
      <c r="N14" s="81"/>
      <c r="O14" s="81">
        <v>35000</v>
      </c>
    </row>
    <row r="15" ht="28" customHeight="1" spans="1:16">
      <c r="A15" s="89" t="s">
        <v>21</v>
      </c>
      <c r="B15" s="90"/>
      <c r="C15" s="90"/>
      <c r="D15" s="90"/>
      <c r="E15" s="80"/>
      <c r="F15" s="80"/>
      <c r="G15" s="86"/>
      <c r="H15" s="81"/>
      <c r="I15" s="81"/>
      <c r="J15" s="81"/>
      <c r="K15" s="81"/>
      <c r="L15" s="81">
        <f>SUM(L16:L17)</f>
        <v>77.17</v>
      </c>
      <c r="M15" s="81">
        <f>SUM(M16:M17)</f>
        <v>2</v>
      </c>
      <c r="N15" s="81">
        <f>SUM(N16:N17)</f>
        <v>0</v>
      </c>
      <c r="O15" s="81">
        <f>SUM(O16:O17)</f>
        <v>37500</v>
      </c>
      <c r="P15" s="107"/>
    </row>
    <row r="16" ht="128" customHeight="1" spans="1:15">
      <c r="A16" s="49">
        <v>1</v>
      </c>
      <c r="B16" s="49" t="s">
        <v>39</v>
      </c>
      <c r="C16" s="49" t="s">
        <v>25</v>
      </c>
      <c r="D16" s="49" t="s">
        <v>40</v>
      </c>
      <c r="E16" s="49" t="s">
        <v>41</v>
      </c>
      <c r="F16" s="154" t="s">
        <v>42</v>
      </c>
      <c r="G16" s="49" t="s">
        <v>43</v>
      </c>
      <c r="H16" s="49" t="s">
        <v>30</v>
      </c>
      <c r="I16" s="49" t="s">
        <v>44</v>
      </c>
      <c r="J16" s="68" t="s">
        <v>45</v>
      </c>
      <c r="K16" s="96" t="s">
        <v>46</v>
      </c>
      <c r="L16" s="49">
        <v>47.96</v>
      </c>
      <c r="M16" s="49">
        <v>1</v>
      </c>
      <c r="N16" s="49"/>
      <c r="O16" s="49">
        <v>7500</v>
      </c>
    </row>
    <row r="17" ht="174" customHeight="1" spans="1:15">
      <c r="A17" s="49">
        <v>2</v>
      </c>
      <c r="B17" s="49" t="s">
        <v>39</v>
      </c>
      <c r="C17" s="49" t="s">
        <v>25</v>
      </c>
      <c r="D17" s="49" t="s">
        <v>40</v>
      </c>
      <c r="E17" s="49" t="s">
        <v>47</v>
      </c>
      <c r="F17" s="154" t="s">
        <v>48</v>
      </c>
      <c r="G17" s="49" t="s">
        <v>36</v>
      </c>
      <c r="H17" s="49" t="s">
        <v>30</v>
      </c>
      <c r="I17" s="49" t="s">
        <v>44</v>
      </c>
      <c r="J17" s="68" t="s">
        <v>49</v>
      </c>
      <c r="K17" s="68" t="s">
        <v>50</v>
      </c>
      <c r="L17" s="49">
        <v>29.21</v>
      </c>
      <c r="M17" s="49">
        <v>1</v>
      </c>
      <c r="N17" s="49"/>
      <c r="O17" s="49">
        <v>30000</v>
      </c>
    </row>
    <row r="18" ht="28" customHeight="1" spans="1:15">
      <c r="A18" s="89" t="s">
        <v>22</v>
      </c>
      <c r="B18" s="90"/>
      <c r="C18" s="90"/>
      <c r="D18" s="90"/>
      <c r="E18" s="80"/>
      <c r="F18" s="80"/>
      <c r="G18" s="86"/>
      <c r="H18" s="81"/>
      <c r="I18" s="81"/>
      <c r="J18" s="81"/>
      <c r="K18" s="81"/>
      <c r="L18" s="81">
        <f>SUM(L19:L21)</f>
        <v>25</v>
      </c>
      <c r="M18" s="81">
        <f>SUM(M19:M21)</f>
        <v>3</v>
      </c>
      <c r="N18" s="81">
        <f>SUM(N19:N21)</f>
        <v>24.6</v>
      </c>
      <c r="O18" s="81">
        <f>SUM(O19:O21)</f>
        <v>53250</v>
      </c>
    </row>
    <row r="19" ht="54" customHeight="1" spans="1:15">
      <c r="A19" s="49">
        <v>1</v>
      </c>
      <c r="B19" s="49" t="s">
        <v>24</v>
      </c>
      <c r="C19" s="49" t="s">
        <v>25</v>
      </c>
      <c r="D19" s="49" t="s">
        <v>51</v>
      </c>
      <c r="E19" s="49" t="s">
        <v>52</v>
      </c>
      <c r="F19" s="49"/>
      <c r="G19" s="49" t="s">
        <v>53</v>
      </c>
      <c r="H19" s="49" t="s">
        <v>30</v>
      </c>
      <c r="I19" s="49" t="s">
        <v>54</v>
      </c>
      <c r="J19" s="49" t="s">
        <v>55</v>
      </c>
      <c r="K19" s="49" t="s">
        <v>56</v>
      </c>
      <c r="L19" s="49">
        <v>20.2</v>
      </c>
      <c r="M19" s="49">
        <v>1</v>
      </c>
      <c r="N19" s="49">
        <v>16.7</v>
      </c>
      <c r="O19" s="49">
        <v>35000</v>
      </c>
    </row>
    <row r="20" ht="54" customHeight="1" spans="1:15">
      <c r="A20" s="49">
        <v>2</v>
      </c>
      <c r="B20" s="49" t="s">
        <v>24</v>
      </c>
      <c r="C20" s="49" t="s">
        <v>25</v>
      </c>
      <c r="D20" s="49" t="s">
        <v>51</v>
      </c>
      <c r="E20" s="49" t="s">
        <v>57</v>
      </c>
      <c r="F20" s="49"/>
      <c r="G20" s="49" t="s">
        <v>53</v>
      </c>
      <c r="H20" s="49" t="s">
        <v>30</v>
      </c>
      <c r="I20" s="49" t="s">
        <v>54</v>
      </c>
      <c r="J20" s="49" t="s">
        <v>58</v>
      </c>
      <c r="K20" s="49" t="s">
        <v>59</v>
      </c>
      <c r="L20" s="49">
        <v>2.8</v>
      </c>
      <c r="M20" s="49">
        <v>1</v>
      </c>
      <c r="N20" s="49">
        <v>4.5</v>
      </c>
      <c r="O20" s="49">
        <v>7650</v>
      </c>
    </row>
    <row r="21" ht="54" customHeight="1" spans="1:15">
      <c r="A21" s="49">
        <v>3</v>
      </c>
      <c r="B21" s="49" t="s">
        <v>24</v>
      </c>
      <c r="C21" s="49" t="s">
        <v>25</v>
      </c>
      <c r="D21" s="49" t="s">
        <v>51</v>
      </c>
      <c r="E21" s="49" t="s">
        <v>60</v>
      </c>
      <c r="F21" s="49"/>
      <c r="G21" s="49" t="s">
        <v>53</v>
      </c>
      <c r="H21" s="49" t="s">
        <v>30</v>
      </c>
      <c r="I21" s="49" t="s">
        <v>54</v>
      </c>
      <c r="J21" s="49" t="s">
        <v>58</v>
      </c>
      <c r="K21" s="49" t="s">
        <v>61</v>
      </c>
      <c r="L21" s="49">
        <v>2</v>
      </c>
      <c r="M21" s="49">
        <v>1</v>
      </c>
      <c r="N21" s="49">
        <v>3.4</v>
      </c>
      <c r="O21" s="49">
        <v>10600</v>
      </c>
    </row>
    <row r="22" s="4" customFormat="1" ht="24" customHeight="1" spans="1:16">
      <c r="A22" s="92" t="s">
        <v>62</v>
      </c>
      <c r="B22" s="93"/>
      <c r="C22" s="93"/>
      <c r="D22" s="93"/>
      <c r="E22" s="94"/>
      <c r="F22" s="94"/>
      <c r="G22" s="95"/>
      <c r="H22" s="88"/>
      <c r="I22" s="105"/>
      <c r="J22" s="105"/>
      <c r="K22" s="105"/>
      <c r="L22" s="105">
        <f>L23+L55+L57+L59</f>
        <v>250.63</v>
      </c>
      <c r="M22" s="105">
        <f>M23+M55+M57+M59</f>
        <v>31</v>
      </c>
      <c r="N22" s="105">
        <f>N23+N55+N57+N59</f>
        <v>0</v>
      </c>
      <c r="O22" s="105">
        <f>O23+O55+O57+O59</f>
        <v>99201</v>
      </c>
      <c r="P22" s="108"/>
    </row>
    <row r="23" ht="23" customHeight="1" spans="1:15">
      <c r="A23" s="89" t="s">
        <v>19</v>
      </c>
      <c r="B23" s="90"/>
      <c r="C23" s="90"/>
      <c r="D23" s="90"/>
      <c r="E23" s="80"/>
      <c r="F23" s="80"/>
      <c r="G23" s="79"/>
      <c r="H23" s="96"/>
      <c r="I23" s="81"/>
      <c r="J23" s="81"/>
      <c r="K23" s="81"/>
      <c r="L23" s="81">
        <f>SUM(L24:L54)</f>
        <v>250.63</v>
      </c>
      <c r="M23" s="81">
        <f>SUM(M24:M54)</f>
        <v>31</v>
      </c>
      <c r="N23" s="81">
        <f>SUM(N24:N54)</f>
        <v>0</v>
      </c>
      <c r="O23" s="81">
        <f>SUM(O24:O54)</f>
        <v>99201</v>
      </c>
    </row>
    <row r="24" ht="67" customHeight="1" spans="1:15">
      <c r="A24" s="97">
        <v>1</v>
      </c>
      <c r="B24" s="97" t="s">
        <v>24</v>
      </c>
      <c r="C24" s="97" t="s">
        <v>63</v>
      </c>
      <c r="D24" s="97" t="s">
        <v>26</v>
      </c>
      <c r="E24" s="97" t="s">
        <v>64</v>
      </c>
      <c r="F24" s="97" t="s">
        <v>65</v>
      </c>
      <c r="G24" s="97" t="s">
        <v>66</v>
      </c>
      <c r="H24" s="97" t="s">
        <v>30</v>
      </c>
      <c r="I24" s="97" t="s">
        <v>67</v>
      </c>
      <c r="J24" s="97" t="s">
        <v>68</v>
      </c>
      <c r="K24" s="97" t="s">
        <v>69</v>
      </c>
      <c r="L24" s="97">
        <v>9.95</v>
      </c>
      <c r="M24" s="97">
        <v>1</v>
      </c>
      <c r="N24" s="97"/>
      <c r="O24" s="97">
        <v>800</v>
      </c>
    </row>
    <row r="25" ht="46" customHeight="1" spans="1:15">
      <c r="A25" s="97">
        <v>2</v>
      </c>
      <c r="B25" s="97" t="s">
        <v>24</v>
      </c>
      <c r="C25" s="97" t="s">
        <v>63</v>
      </c>
      <c r="D25" s="97" t="s">
        <v>26</v>
      </c>
      <c r="E25" s="97" t="s">
        <v>70</v>
      </c>
      <c r="F25" s="97" t="s">
        <v>71</v>
      </c>
      <c r="G25" s="97" t="s">
        <v>66</v>
      </c>
      <c r="H25" s="97" t="s">
        <v>30</v>
      </c>
      <c r="I25" s="97" t="s">
        <v>72</v>
      </c>
      <c r="J25" s="97" t="s">
        <v>73</v>
      </c>
      <c r="K25" s="97" t="s">
        <v>74</v>
      </c>
      <c r="L25" s="109">
        <v>6</v>
      </c>
      <c r="M25" s="109">
        <v>1</v>
      </c>
      <c r="N25" s="109"/>
      <c r="O25" s="109">
        <v>1500</v>
      </c>
    </row>
    <row r="26" ht="46" customHeight="1" spans="1:15">
      <c r="A26" s="97">
        <v>3</v>
      </c>
      <c r="B26" s="97" t="s">
        <v>24</v>
      </c>
      <c r="C26" s="97" t="s">
        <v>63</v>
      </c>
      <c r="D26" s="97" t="s">
        <v>26</v>
      </c>
      <c r="E26" s="97" t="s">
        <v>75</v>
      </c>
      <c r="F26" s="97" t="s">
        <v>76</v>
      </c>
      <c r="G26" s="97" t="s">
        <v>77</v>
      </c>
      <c r="H26" s="97" t="s">
        <v>30</v>
      </c>
      <c r="I26" s="97" t="s">
        <v>78</v>
      </c>
      <c r="J26" s="97" t="s">
        <v>79</v>
      </c>
      <c r="K26" s="97" t="s">
        <v>80</v>
      </c>
      <c r="L26" s="109">
        <v>4</v>
      </c>
      <c r="M26" s="109">
        <v>1</v>
      </c>
      <c r="N26" s="109"/>
      <c r="O26" s="109">
        <v>1100</v>
      </c>
    </row>
    <row r="27" ht="46" customHeight="1" spans="1:15">
      <c r="A27" s="97">
        <v>4</v>
      </c>
      <c r="B27" s="97" t="s">
        <v>24</v>
      </c>
      <c r="C27" s="97" t="s">
        <v>63</v>
      </c>
      <c r="D27" s="97" t="s">
        <v>26</v>
      </c>
      <c r="E27" s="97" t="s">
        <v>81</v>
      </c>
      <c r="F27" s="97" t="s">
        <v>82</v>
      </c>
      <c r="G27" s="97" t="s">
        <v>77</v>
      </c>
      <c r="H27" s="97" t="s">
        <v>30</v>
      </c>
      <c r="I27" s="97" t="s">
        <v>83</v>
      </c>
      <c r="J27" s="97" t="s">
        <v>84</v>
      </c>
      <c r="K27" s="97" t="s">
        <v>85</v>
      </c>
      <c r="L27" s="109">
        <v>5.07</v>
      </c>
      <c r="M27" s="109">
        <v>1</v>
      </c>
      <c r="N27" s="109"/>
      <c r="O27" s="109">
        <v>980</v>
      </c>
    </row>
    <row r="28" ht="46" customHeight="1" spans="1:15">
      <c r="A28" s="97">
        <v>5</v>
      </c>
      <c r="B28" s="97" t="s">
        <v>24</v>
      </c>
      <c r="C28" s="97" t="s">
        <v>63</v>
      </c>
      <c r="D28" s="97" t="s">
        <v>26</v>
      </c>
      <c r="E28" s="97" t="s">
        <v>86</v>
      </c>
      <c r="F28" s="97" t="s">
        <v>87</v>
      </c>
      <c r="G28" s="97" t="s">
        <v>66</v>
      </c>
      <c r="H28" s="97" t="s">
        <v>30</v>
      </c>
      <c r="I28" s="97" t="s">
        <v>88</v>
      </c>
      <c r="J28" s="97" t="s">
        <v>89</v>
      </c>
      <c r="K28" s="97" t="s">
        <v>90</v>
      </c>
      <c r="L28" s="109">
        <v>9.78</v>
      </c>
      <c r="M28" s="109">
        <v>1</v>
      </c>
      <c r="N28" s="109"/>
      <c r="O28" s="109">
        <v>2250</v>
      </c>
    </row>
    <row r="29" ht="46" customHeight="1" spans="1:15">
      <c r="A29" s="97">
        <v>6</v>
      </c>
      <c r="B29" s="97" t="s">
        <v>24</v>
      </c>
      <c r="C29" s="97" t="s">
        <v>63</v>
      </c>
      <c r="D29" s="97" t="s">
        <v>26</v>
      </c>
      <c r="E29" s="97" t="s">
        <v>91</v>
      </c>
      <c r="F29" s="97" t="s">
        <v>92</v>
      </c>
      <c r="G29" s="97" t="s">
        <v>66</v>
      </c>
      <c r="H29" s="97" t="s">
        <v>30</v>
      </c>
      <c r="I29" s="97" t="s">
        <v>88</v>
      </c>
      <c r="J29" s="97" t="s">
        <v>93</v>
      </c>
      <c r="K29" s="97" t="s">
        <v>94</v>
      </c>
      <c r="L29" s="109">
        <v>14.93</v>
      </c>
      <c r="M29" s="109">
        <v>1</v>
      </c>
      <c r="N29" s="109"/>
      <c r="O29" s="109">
        <v>1700</v>
      </c>
    </row>
    <row r="30" ht="46" customHeight="1" spans="1:15">
      <c r="A30" s="97">
        <v>7</v>
      </c>
      <c r="B30" s="97" t="s">
        <v>24</v>
      </c>
      <c r="C30" s="97" t="s">
        <v>63</v>
      </c>
      <c r="D30" s="97" t="s">
        <v>26</v>
      </c>
      <c r="E30" s="97" t="s">
        <v>95</v>
      </c>
      <c r="F30" s="97" t="s">
        <v>96</v>
      </c>
      <c r="G30" s="98" t="s">
        <v>66</v>
      </c>
      <c r="H30" s="97" t="s">
        <v>30</v>
      </c>
      <c r="I30" s="97" t="s">
        <v>97</v>
      </c>
      <c r="J30" s="97" t="s">
        <v>98</v>
      </c>
      <c r="K30" s="97" t="s">
        <v>99</v>
      </c>
      <c r="L30" s="109">
        <v>9.33</v>
      </c>
      <c r="M30" s="109">
        <v>1</v>
      </c>
      <c r="N30" s="109"/>
      <c r="O30" s="109">
        <v>1670</v>
      </c>
    </row>
    <row r="31" ht="46" customHeight="1" spans="1:15">
      <c r="A31" s="97">
        <v>8</v>
      </c>
      <c r="B31" s="97" t="s">
        <v>24</v>
      </c>
      <c r="C31" s="97" t="s">
        <v>63</v>
      </c>
      <c r="D31" s="97" t="s">
        <v>26</v>
      </c>
      <c r="E31" s="98" t="s">
        <v>100</v>
      </c>
      <c r="F31" s="97" t="s">
        <v>101</v>
      </c>
      <c r="G31" s="98" t="s">
        <v>66</v>
      </c>
      <c r="H31" s="97" t="s">
        <v>30</v>
      </c>
      <c r="I31" s="97" t="s">
        <v>97</v>
      </c>
      <c r="J31" s="97" t="s">
        <v>102</v>
      </c>
      <c r="K31" s="97" t="s">
        <v>103</v>
      </c>
      <c r="L31" s="110">
        <v>8.3</v>
      </c>
      <c r="M31" s="109">
        <v>1</v>
      </c>
      <c r="N31" s="109"/>
      <c r="O31" s="109">
        <v>1450</v>
      </c>
    </row>
    <row r="32" ht="81" customHeight="1" spans="1:15">
      <c r="A32" s="97">
        <v>9</v>
      </c>
      <c r="B32" s="97" t="s">
        <v>24</v>
      </c>
      <c r="C32" s="97" t="s">
        <v>63</v>
      </c>
      <c r="D32" s="97" t="s">
        <v>26</v>
      </c>
      <c r="E32" s="97" t="s">
        <v>104</v>
      </c>
      <c r="F32" s="97" t="s">
        <v>105</v>
      </c>
      <c r="G32" s="98" t="s">
        <v>66</v>
      </c>
      <c r="H32" s="97" t="s">
        <v>30</v>
      </c>
      <c r="I32" s="97" t="s">
        <v>106</v>
      </c>
      <c r="J32" s="97" t="s">
        <v>107</v>
      </c>
      <c r="K32" s="97" t="s">
        <v>108</v>
      </c>
      <c r="L32" s="111">
        <v>7.91</v>
      </c>
      <c r="M32" s="109">
        <v>1</v>
      </c>
      <c r="N32" s="112"/>
      <c r="O32" s="111">
        <v>2000</v>
      </c>
    </row>
    <row r="33" ht="46" customHeight="1" spans="1:15">
      <c r="A33" s="97">
        <v>10</v>
      </c>
      <c r="B33" s="97" t="s">
        <v>24</v>
      </c>
      <c r="C33" s="97" t="s">
        <v>63</v>
      </c>
      <c r="D33" s="97" t="s">
        <v>26</v>
      </c>
      <c r="E33" s="97" t="s">
        <v>109</v>
      </c>
      <c r="F33" s="97" t="s">
        <v>110</v>
      </c>
      <c r="G33" s="98" t="s">
        <v>66</v>
      </c>
      <c r="H33" s="97" t="s">
        <v>30</v>
      </c>
      <c r="I33" s="97" t="s">
        <v>106</v>
      </c>
      <c r="J33" s="97" t="s">
        <v>111</v>
      </c>
      <c r="K33" s="97" t="s">
        <v>112</v>
      </c>
      <c r="L33" s="111">
        <v>8.28</v>
      </c>
      <c r="M33" s="109">
        <v>1</v>
      </c>
      <c r="N33" s="112"/>
      <c r="O33" s="111">
        <v>2500</v>
      </c>
    </row>
    <row r="34" ht="57" customHeight="1" spans="1:15">
      <c r="A34" s="97">
        <v>11</v>
      </c>
      <c r="B34" s="97" t="s">
        <v>24</v>
      </c>
      <c r="C34" s="97" t="s">
        <v>63</v>
      </c>
      <c r="D34" s="97" t="s">
        <v>26</v>
      </c>
      <c r="E34" s="97" t="s">
        <v>113</v>
      </c>
      <c r="F34" s="97" t="s">
        <v>114</v>
      </c>
      <c r="G34" s="97" t="s">
        <v>77</v>
      </c>
      <c r="H34" s="97" t="s">
        <v>30</v>
      </c>
      <c r="I34" s="97" t="s">
        <v>106</v>
      </c>
      <c r="J34" s="97" t="s">
        <v>115</v>
      </c>
      <c r="K34" s="97" t="s">
        <v>116</v>
      </c>
      <c r="L34" s="113">
        <v>13.5</v>
      </c>
      <c r="M34" s="109">
        <v>1</v>
      </c>
      <c r="N34" s="112"/>
      <c r="O34" s="111">
        <v>5000</v>
      </c>
    </row>
    <row r="35" ht="46" customHeight="1" spans="1:15">
      <c r="A35" s="97">
        <v>12</v>
      </c>
      <c r="B35" s="97" t="s">
        <v>24</v>
      </c>
      <c r="C35" s="97" t="s">
        <v>63</v>
      </c>
      <c r="D35" s="97" t="s">
        <v>26</v>
      </c>
      <c r="E35" s="97" t="s">
        <v>117</v>
      </c>
      <c r="F35" s="97" t="s">
        <v>118</v>
      </c>
      <c r="G35" s="97" t="s">
        <v>77</v>
      </c>
      <c r="H35" s="97" t="s">
        <v>30</v>
      </c>
      <c r="I35" s="97" t="s">
        <v>72</v>
      </c>
      <c r="J35" s="97" t="s">
        <v>119</v>
      </c>
      <c r="K35" s="97" t="s">
        <v>120</v>
      </c>
      <c r="L35" s="109">
        <v>5.28</v>
      </c>
      <c r="M35" s="109">
        <v>1</v>
      </c>
      <c r="N35" s="109"/>
      <c r="O35" s="114">
        <v>1505</v>
      </c>
    </row>
    <row r="36" ht="46" customHeight="1" spans="1:15">
      <c r="A36" s="97">
        <v>13</v>
      </c>
      <c r="B36" s="97" t="s">
        <v>24</v>
      </c>
      <c r="C36" s="97" t="s">
        <v>63</v>
      </c>
      <c r="D36" s="97" t="s">
        <v>26</v>
      </c>
      <c r="E36" s="97" t="s">
        <v>121</v>
      </c>
      <c r="F36" s="97" t="s">
        <v>122</v>
      </c>
      <c r="G36" s="97" t="s">
        <v>77</v>
      </c>
      <c r="H36" s="97" t="s">
        <v>30</v>
      </c>
      <c r="I36" s="97" t="s">
        <v>72</v>
      </c>
      <c r="J36" s="97" t="s">
        <v>123</v>
      </c>
      <c r="K36" s="97" t="s">
        <v>124</v>
      </c>
      <c r="L36" s="97">
        <v>13.02</v>
      </c>
      <c r="M36" s="109">
        <v>1</v>
      </c>
      <c r="N36" s="111"/>
      <c r="O36" s="115"/>
    </row>
    <row r="37" ht="46" customHeight="1" spans="1:15">
      <c r="A37" s="97">
        <v>14</v>
      </c>
      <c r="B37" s="97" t="s">
        <v>24</v>
      </c>
      <c r="C37" s="97" t="s">
        <v>63</v>
      </c>
      <c r="D37" s="97" t="s">
        <v>26</v>
      </c>
      <c r="E37" s="97" t="s">
        <v>125</v>
      </c>
      <c r="F37" s="97" t="s">
        <v>126</v>
      </c>
      <c r="G37" s="97" t="s">
        <v>77</v>
      </c>
      <c r="H37" s="97" t="s">
        <v>30</v>
      </c>
      <c r="I37" s="97" t="s">
        <v>127</v>
      </c>
      <c r="J37" s="97" t="s">
        <v>128</v>
      </c>
      <c r="K37" s="97" t="s">
        <v>129</v>
      </c>
      <c r="L37" s="97">
        <v>10</v>
      </c>
      <c r="M37" s="109">
        <v>1</v>
      </c>
      <c r="N37" s="111"/>
      <c r="O37" s="111">
        <v>673</v>
      </c>
    </row>
    <row r="38" ht="56" customHeight="1" spans="1:15">
      <c r="A38" s="97">
        <v>15</v>
      </c>
      <c r="B38" s="97" t="s">
        <v>24</v>
      </c>
      <c r="C38" s="97" t="s">
        <v>63</v>
      </c>
      <c r="D38" s="97" t="s">
        <v>26</v>
      </c>
      <c r="E38" s="97" t="s">
        <v>130</v>
      </c>
      <c r="F38" s="97" t="s">
        <v>131</v>
      </c>
      <c r="G38" s="97" t="s">
        <v>77</v>
      </c>
      <c r="H38" s="97" t="s">
        <v>30</v>
      </c>
      <c r="I38" s="97" t="s">
        <v>127</v>
      </c>
      <c r="J38" s="97" t="s">
        <v>132</v>
      </c>
      <c r="K38" s="97" t="s">
        <v>133</v>
      </c>
      <c r="L38" s="97">
        <v>13.66</v>
      </c>
      <c r="M38" s="109">
        <v>1</v>
      </c>
      <c r="N38" s="111"/>
      <c r="O38" s="111">
        <v>3215</v>
      </c>
    </row>
    <row r="39" ht="46" customHeight="1" spans="1:15">
      <c r="A39" s="97">
        <v>16</v>
      </c>
      <c r="B39" s="97" t="s">
        <v>24</v>
      </c>
      <c r="C39" s="97" t="s">
        <v>63</v>
      </c>
      <c r="D39" s="97" t="s">
        <v>26</v>
      </c>
      <c r="E39" s="97" t="s">
        <v>134</v>
      </c>
      <c r="F39" s="97" t="s">
        <v>135</v>
      </c>
      <c r="G39" s="97" t="s">
        <v>77</v>
      </c>
      <c r="H39" s="97" t="s">
        <v>30</v>
      </c>
      <c r="I39" s="97" t="s">
        <v>136</v>
      </c>
      <c r="J39" s="97" t="s">
        <v>137</v>
      </c>
      <c r="K39" s="97" t="s">
        <v>138</v>
      </c>
      <c r="L39" s="111">
        <v>14.83</v>
      </c>
      <c r="M39" s="109">
        <v>1</v>
      </c>
      <c r="N39" s="111"/>
      <c r="O39" s="111">
        <v>6000</v>
      </c>
    </row>
    <row r="40" ht="46" customHeight="1" spans="1:15">
      <c r="A40" s="97">
        <v>17</v>
      </c>
      <c r="B40" s="97" t="s">
        <v>24</v>
      </c>
      <c r="C40" s="97" t="s">
        <v>63</v>
      </c>
      <c r="D40" s="97" t="s">
        <v>26</v>
      </c>
      <c r="E40" s="97" t="s">
        <v>139</v>
      </c>
      <c r="F40" s="97" t="s">
        <v>140</v>
      </c>
      <c r="G40" s="97" t="s">
        <v>77</v>
      </c>
      <c r="H40" s="97" t="s">
        <v>30</v>
      </c>
      <c r="I40" s="97" t="s">
        <v>136</v>
      </c>
      <c r="J40" s="97" t="s">
        <v>79</v>
      </c>
      <c r="K40" s="97" t="s">
        <v>80</v>
      </c>
      <c r="L40" s="111">
        <v>10</v>
      </c>
      <c r="M40" s="109">
        <v>1</v>
      </c>
      <c r="N40" s="111"/>
      <c r="O40" s="111">
        <v>5000</v>
      </c>
    </row>
    <row r="41" ht="46" customHeight="1" spans="1:15">
      <c r="A41" s="97">
        <v>18</v>
      </c>
      <c r="B41" s="97" t="s">
        <v>24</v>
      </c>
      <c r="C41" s="97" t="s">
        <v>63</v>
      </c>
      <c r="D41" s="97" t="s">
        <v>26</v>
      </c>
      <c r="E41" s="97" t="s">
        <v>141</v>
      </c>
      <c r="F41" s="97" t="s">
        <v>142</v>
      </c>
      <c r="G41" s="97" t="s">
        <v>77</v>
      </c>
      <c r="H41" s="97" t="s">
        <v>30</v>
      </c>
      <c r="I41" s="97" t="s">
        <v>136</v>
      </c>
      <c r="J41" s="97" t="s">
        <v>143</v>
      </c>
      <c r="K41" s="97" t="s">
        <v>144</v>
      </c>
      <c r="L41" s="111">
        <v>1.15</v>
      </c>
      <c r="M41" s="109">
        <v>1</v>
      </c>
      <c r="N41" s="111"/>
      <c r="O41" s="111">
        <v>4000</v>
      </c>
    </row>
    <row r="42" ht="46" customHeight="1" spans="1:15">
      <c r="A42" s="97">
        <v>19</v>
      </c>
      <c r="B42" s="97" t="s">
        <v>24</v>
      </c>
      <c r="C42" s="97" t="s">
        <v>63</v>
      </c>
      <c r="D42" s="97" t="s">
        <v>26</v>
      </c>
      <c r="E42" s="97" t="s">
        <v>145</v>
      </c>
      <c r="F42" s="97" t="s">
        <v>146</v>
      </c>
      <c r="G42" s="97" t="s">
        <v>77</v>
      </c>
      <c r="H42" s="97" t="s">
        <v>30</v>
      </c>
      <c r="I42" s="97" t="s">
        <v>136</v>
      </c>
      <c r="J42" s="97" t="s">
        <v>147</v>
      </c>
      <c r="K42" s="97" t="s">
        <v>148</v>
      </c>
      <c r="L42" s="111">
        <v>12.06</v>
      </c>
      <c r="M42" s="109">
        <v>1</v>
      </c>
      <c r="N42" s="111"/>
      <c r="O42" s="111">
        <v>3500</v>
      </c>
    </row>
    <row r="43" ht="46" customHeight="1" spans="1:15">
      <c r="A43" s="97">
        <v>20</v>
      </c>
      <c r="B43" s="97" t="s">
        <v>24</v>
      </c>
      <c r="C43" s="97" t="s">
        <v>63</v>
      </c>
      <c r="D43" s="97" t="s">
        <v>26</v>
      </c>
      <c r="E43" s="97" t="s">
        <v>149</v>
      </c>
      <c r="F43" s="97" t="s">
        <v>150</v>
      </c>
      <c r="G43" s="98" t="s">
        <v>66</v>
      </c>
      <c r="H43" s="97" t="s">
        <v>30</v>
      </c>
      <c r="I43" s="97" t="s">
        <v>136</v>
      </c>
      <c r="J43" s="97" t="s">
        <v>151</v>
      </c>
      <c r="K43" s="97" t="s">
        <v>152</v>
      </c>
      <c r="L43" s="111">
        <v>9.76</v>
      </c>
      <c r="M43" s="109">
        <v>1</v>
      </c>
      <c r="N43" s="111"/>
      <c r="O43" s="111">
        <v>3000</v>
      </c>
    </row>
    <row r="44" ht="46" customHeight="1" spans="1:15">
      <c r="A44" s="97">
        <v>21</v>
      </c>
      <c r="B44" s="97" t="s">
        <v>24</v>
      </c>
      <c r="C44" s="97" t="s">
        <v>63</v>
      </c>
      <c r="D44" s="97" t="s">
        <v>26</v>
      </c>
      <c r="E44" s="97" t="s">
        <v>153</v>
      </c>
      <c r="F44" s="97" t="s">
        <v>154</v>
      </c>
      <c r="G44" s="98" t="s">
        <v>66</v>
      </c>
      <c r="H44" s="97" t="s">
        <v>30</v>
      </c>
      <c r="I44" s="97" t="s">
        <v>136</v>
      </c>
      <c r="J44" s="97" t="s">
        <v>155</v>
      </c>
      <c r="K44" s="97" t="s">
        <v>156</v>
      </c>
      <c r="L44" s="113">
        <v>0.8</v>
      </c>
      <c r="M44" s="109">
        <v>1</v>
      </c>
      <c r="N44" s="111"/>
      <c r="O44" s="111">
        <v>2000</v>
      </c>
    </row>
    <row r="45" ht="46" customHeight="1" spans="1:15">
      <c r="A45" s="97">
        <v>22</v>
      </c>
      <c r="B45" s="97" t="s">
        <v>24</v>
      </c>
      <c r="C45" s="97" t="s">
        <v>63</v>
      </c>
      <c r="D45" s="97" t="s">
        <v>26</v>
      </c>
      <c r="E45" s="97" t="s">
        <v>157</v>
      </c>
      <c r="F45" s="97" t="s">
        <v>158</v>
      </c>
      <c r="G45" s="98" t="s">
        <v>66</v>
      </c>
      <c r="H45" s="97" t="s">
        <v>30</v>
      </c>
      <c r="I45" s="97" t="s">
        <v>136</v>
      </c>
      <c r="J45" s="97" t="s">
        <v>159</v>
      </c>
      <c r="K45" s="97" t="s">
        <v>160</v>
      </c>
      <c r="L45" s="111">
        <v>10</v>
      </c>
      <c r="M45" s="109">
        <v>1</v>
      </c>
      <c r="N45" s="111"/>
      <c r="O45" s="111">
        <v>2000</v>
      </c>
    </row>
    <row r="46" ht="46" customHeight="1" spans="1:15">
      <c r="A46" s="97">
        <v>23</v>
      </c>
      <c r="B46" s="97" t="s">
        <v>24</v>
      </c>
      <c r="C46" s="97" t="s">
        <v>63</v>
      </c>
      <c r="D46" s="97" t="s">
        <v>26</v>
      </c>
      <c r="E46" s="97" t="s">
        <v>161</v>
      </c>
      <c r="F46" s="97" t="s">
        <v>162</v>
      </c>
      <c r="G46" s="97" t="s">
        <v>66</v>
      </c>
      <c r="H46" s="97" t="s">
        <v>30</v>
      </c>
      <c r="I46" s="97" t="s">
        <v>88</v>
      </c>
      <c r="J46" s="97" t="s">
        <v>163</v>
      </c>
      <c r="K46" s="97" t="s">
        <v>164</v>
      </c>
      <c r="L46" s="116">
        <v>8.2</v>
      </c>
      <c r="M46" s="109">
        <v>1</v>
      </c>
      <c r="N46" s="97"/>
      <c r="O46" s="97">
        <v>3500</v>
      </c>
    </row>
    <row r="47" ht="46" customHeight="1" spans="1:15">
      <c r="A47" s="97">
        <v>24</v>
      </c>
      <c r="B47" s="97" t="s">
        <v>24</v>
      </c>
      <c r="C47" s="97" t="s">
        <v>63</v>
      </c>
      <c r="D47" s="97" t="s">
        <v>26</v>
      </c>
      <c r="E47" s="97" t="s">
        <v>165</v>
      </c>
      <c r="F47" s="97" t="s">
        <v>166</v>
      </c>
      <c r="G47" s="97" t="s">
        <v>66</v>
      </c>
      <c r="H47" s="97" t="s">
        <v>30</v>
      </c>
      <c r="I47" s="97" t="s">
        <v>88</v>
      </c>
      <c r="J47" s="97" t="s">
        <v>155</v>
      </c>
      <c r="K47" s="97" t="s">
        <v>156</v>
      </c>
      <c r="L47" s="116">
        <v>0.8</v>
      </c>
      <c r="M47" s="109">
        <v>1</v>
      </c>
      <c r="N47" s="97"/>
      <c r="O47" s="97">
        <v>650</v>
      </c>
    </row>
    <row r="48" ht="46" customHeight="1" spans="1:15">
      <c r="A48" s="97">
        <v>25</v>
      </c>
      <c r="B48" s="97" t="s">
        <v>24</v>
      </c>
      <c r="C48" s="97" t="s">
        <v>63</v>
      </c>
      <c r="D48" s="97" t="s">
        <v>26</v>
      </c>
      <c r="E48" s="97" t="s">
        <v>167</v>
      </c>
      <c r="F48" s="97" t="s">
        <v>168</v>
      </c>
      <c r="G48" s="97" t="s">
        <v>66</v>
      </c>
      <c r="H48" s="97" t="s">
        <v>30</v>
      </c>
      <c r="I48" s="97" t="s">
        <v>169</v>
      </c>
      <c r="J48" s="97" t="s">
        <v>170</v>
      </c>
      <c r="K48" s="97" t="s">
        <v>171</v>
      </c>
      <c r="L48" s="97">
        <v>7.42</v>
      </c>
      <c r="M48" s="109">
        <v>1</v>
      </c>
      <c r="N48" s="97"/>
      <c r="O48" s="97">
        <v>673</v>
      </c>
    </row>
    <row r="49" ht="62" customHeight="1" spans="1:15">
      <c r="A49" s="97">
        <v>26</v>
      </c>
      <c r="B49" s="97" t="s">
        <v>24</v>
      </c>
      <c r="C49" s="97" t="s">
        <v>63</v>
      </c>
      <c r="D49" s="97" t="s">
        <v>26</v>
      </c>
      <c r="E49" s="97" t="s">
        <v>172</v>
      </c>
      <c r="F49" s="97" t="s">
        <v>173</v>
      </c>
      <c r="G49" s="97" t="s">
        <v>66</v>
      </c>
      <c r="H49" s="97" t="s">
        <v>30</v>
      </c>
      <c r="I49" s="97" t="s">
        <v>169</v>
      </c>
      <c r="J49" s="97" t="s">
        <v>132</v>
      </c>
      <c r="K49" s="97" t="s">
        <v>174</v>
      </c>
      <c r="L49" s="97">
        <v>7.82</v>
      </c>
      <c r="M49" s="109">
        <v>1</v>
      </c>
      <c r="N49" s="97"/>
      <c r="O49" s="97">
        <v>3215</v>
      </c>
    </row>
    <row r="50" ht="61" customHeight="1" spans="1:15">
      <c r="A50" s="97">
        <v>27</v>
      </c>
      <c r="B50" s="97" t="s">
        <v>24</v>
      </c>
      <c r="C50" s="97" t="s">
        <v>63</v>
      </c>
      <c r="D50" s="97" t="s">
        <v>26</v>
      </c>
      <c r="E50" s="97" t="s">
        <v>175</v>
      </c>
      <c r="F50" s="97" t="s">
        <v>176</v>
      </c>
      <c r="G50" s="97" t="s">
        <v>77</v>
      </c>
      <c r="H50" s="97" t="s">
        <v>30</v>
      </c>
      <c r="I50" s="97" t="s">
        <v>177</v>
      </c>
      <c r="J50" s="97" t="s">
        <v>178</v>
      </c>
      <c r="K50" s="97" t="s">
        <v>179</v>
      </c>
      <c r="L50" s="97">
        <v>9.13</v>
      </c>
      <c r="M50" s="109">
        <v>1</v>
      </c>
      <c r="N50" s="97"/>
      <c r="O50" s="97">
        <v>4000</v>
      </c>
    </row>
    <row r="51" ht="46" customHeight="1" spans="1:15">
      <c r="A51" s="97">
        <v>28</v>
      </c>
      <c r="B51" s="97" t="s">
        <v>24</v>
      </c>
      <c r="C51" s="97" t="s">
        <v>63</v>
      </c>
      <c r="D51" s="97" t="s">
        <v>26</v>
      </c>
      <c r="E51" s="97" t="s">
        <v>180</v>
      </c>
      <c r="F51" s="97" t="s">
        <v>181</v>
      </c>
      <c r="G51" s="97" t="s">
        <v>77</v>
      </c>
      <c r="H51" s="97" t="s">
        <v>30</v>
      </c>
      <c r="I51" s="97" t="s">
        <v>182</v>
      </c>
      <c r="J51" s="97" t="s">
        <v>183</v>
      </c>
      <c r="K51" s="97" t="s">
        <v>184</v>
      </c>
      <c r="L51" s="117">
        <v>14.85</v>
      </c>
      <c r="M51" s="109">
        <v>1</v>
      </c>
      <c r="N51" s="97"/>
      <c r="O51" s="97">
        <v>30000</v>
      </c>
    </row>
    <row r="52" ht="46" customHeight="1" spans="1:15">
      <c r="A52" s="97">
        <v>29</v>
      </c>
      <c r="B52" s="97" t="s">
        <v>24</v>
      </c>
      <c r="C52" s="97" t="s">
        <v>63</v>
      </c>
      <c r="D52" s="97" t="s">
        <v>26</v>
      </c>
      <c r="E52" s="97" t="s">
        <v>185</v>
      </c>
      <c r="F52" s="97" t="s">
        <v>186</v>
      </c>
      <c r="G52" s="97" t="s">
        <v>77</v>
      </c>
      <c r="H52" s="97" t="s">
        <v>30</v>
      </c>
      <c r="I52" s="97" t="s">
        <v>83</v>
      </c>
      <c r="J52" s="97" t="s">
        <v>187</v>
      </c>
      <c r="K52" s="97" t="s">
        <v>188</v>
      </c>
      <c r="L52" s="116">
        <v>3.2</v>
      </c>
      <c r="M52" s="109">
        <v>1</v>
      </c>
      <c r="N52" s="97"/>
      <c r="O52" s="97">
        <v>1750</v>
      </c>
    </row>
    <row r="53" ht="46" customHeight="1" spans="1:15">
      <c r="A53" s="97">
        <v>30</v>
      </c>
      <c r="B53" s="97" t="s">
        <v>24</v>
      </c>
      <c r="C53" s="97" t="s">
        <v>63</v>
      </c>
      <c r="D53" s="97" t="s">
        <v>26</v>
      </c>
      <c r="E53" s="97" t="s">
        <v>189</v>
      </c>
      <c r="F53" s="97" t="s">
        <v>190</v>
      </c>
      <c r="G53" s="97" t="s">
        <v>66</v>
      </c>
      <c r="H53" s="97" t="s">
        <v>30</v>
      </c>
      <c r="I53" s="97" t="s">
        <v>83</v>
      </c>
      <c r="J53" s="97" t="s">
        <v>155</v>
      </c>
      <c r="K53" s="97" t="s">
        <v>191</v>
      </c>
      <c r="L53" s="116">
        <v>0.8</v>
      </c>
      <c r="M53" s="109">
        <v>1</v>
      </c>
      <c r="N53" s="97"/>
      <c r="O53" s="97">
        <v>1340</v>
      </c>
    </row>
    <row r="54" ht="46" customHeight="1" spans="1:15">
      <c r="A54" s="97">
        <v>31</v>
      </c>
      <c r="B54" s="97" t="s">
        <v>24</v>
      </c>
      <c r="C54" s="97" t="s">
        <v>63</v>
      </c>
      <c r="D54" s="97" t="s">
        <v>26</v>
      </c>
      <c r="E54" s="97" t="s">
        <v>192</v>
      </c>
      <c r="F54" s="97" t="s">
        <v>193</v>
      </c>
      <c r="G54" s="97" t="s">
        <v>66</v>
      </c>
      <c r="H54" s="97" t="s">
        <v>30</v>
      </c>
      <c r="I54" s="97" t="s">
        <v>83</v>
      </c>
      <c r="J54" s="97" t="s">
        <v>155</v>
      </c>
      <c r="K54" s="97" t="s">
        <v>191</v>
      </c>
      <c r="L54" s="116">
        <v>0.8</v>
      </c>
      <c r="M54" s="109">
        <v>1</v>
      </c>
      <c r="N54" s="97"/>
      <c r="O54" s="97">
        <v>2230</v>
      </c>
    </row>
    <row r="55" s="69" customFormat="1" ht="23" customHeight="1" spans="1:15">
      <c r="A55" s="89" t="s">
        <v>20</v>
      </c>
      <c r="B55" s="90"/>
      <c r="C55" s="90"/>
      <c r="D55" s="90"/>
      <c r="E55" s="96"/>
      <c r="F55" s="96"/>
      <c r="G55" s="86"/>
      <c r="H55" s="96"/>
      <c r="I55" s="96"/>
      <c r="J55" s="96"/>
      <c r="K55" s="96"/>
      <c r="L55" s="81">
        <v>0</v>
      </c>
      <c r="M55" s="81">
        <v>0</v>
      </c>
      <c r="N55" s="81">
        <v>0</v>
      </c>
      <c r="O55" s="81">
        <v>0</v>
      </c>
    </row>
    <row r="56" s="69" customFormat="1" ht="26" customHeight="1" spans="1:15">
      <c r="A56" s="96">
        <v>1</v>
      </c>
      <c r="B56" s="96"/>
      <c r="C56" s="96"/>
      <c r="D56" s="96"/>
      <c r="E56" s="49" t="s">
        <v>194</v>
      </c>
      <c r="F56" s="96"/>
      <c r="G56" s="96"/>
      <c r="H56" s="96"/>
      <c r="I56" s="96"/>
      <c r="J56" s="96"/>
      <c r="K56" s="96"/>
      <c r="L56" s="81"/>
      <c r="M56" s="81"/>
      <c r="N56" s="81"/>
      <c r="O56" s="81"/>
    </row>
    <row r="57" s="69" customFormat="1" spans="1:15">
      <c r="A57" s="89" t="s">
        <v>21</v>
      </c>
      <c r="B57" s="90"/>
      <c r="C57" s="90"/>
      <c r="D57" s="90"/>
      <c r="E57" s="96"/>
      <c r="F57" s="96"/>
      <c r="G57" s="86"/>
      <c r="H57" s="96"/>
      <c r="I57" s="96"/>
      <c r="J57" s="96"/>
      <c r="K57" s="96"/>
      <c r="L57" s="81">
        <v>0</v>
      </c>
      <c r="M57" s="81">
        <v>0</v>
      </c>
      <c r="N57" s="81">
        <v>0</v>
      </c>
      <c r="O57" s="81">
        <v>0</v>
      </c>
    </row>
    <row r="58" s="69" customFormat="1" ht="21" customHeight="1" spans="1:15">
      <c r="A58" s="96">
        <v>1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81"/>
      <c r="M58" s="81"/>
      <c r="N58" s="81"/>
      <c r="O58" s="81"/>
    </row>
    <row r="59" s="69" customFormat="1" ht="24" customHeight="1" spans="1:15">
      <c r="A59" s="89" t="s">
        <v>22</v>
      </c>
      <c r="B59" s="90"/>
      <c r="C59" s="90"/>
      <c r="D59" s="90"/>
      <c r="E59" s="96"/>
      <c r="F59" s="96"/>
      <c r="G59" s="86"/>
      <c r="H59" s="96"/>
      <c r="I59" s="96"/>
      <c r="J59" s="96"/>
      <c r="K59" s="96"/>
      <c r="L59" s="81">
        <v>0</v>
      </c>
      <c r="M59" s="81">
        <v>0</v>
      </c>
      <c r="N59" s="81">
        <v>0</v>
      </c>
      <c r="O59" s="81">
        <v>0</v>
      </c>
    </row>
    <row r="60" ht="22" customHeight="1" spans="1:15">
      <c r="A60" s="81">
        <v>1</v>
      </c>
      <c r="B60" s="81"/>
      <c r="C60" s="81"/>
      <c r="D60" s="81"/>
      <c r="E60" s="49" t="s">
        <v>194</v>
      </c>
      <c r="F60" s="81"/>
      <c r="G60" s="81"/>
      <c r="H60" s="96"/>
      <c r="I60" s="81"/>
      <c r="J60" s="81"/>
      <c r="K60" s="81"/>
      <c r="L60" s="118"/>
      <c r="M60" s="81"/>
      <c r="N60" s="81"/>
      <c r="O60" s="118"/>
    </row>
    <row r="61" s="4" customFormat="1" ht="20" customHeight="1" spans="1:15">
      <c r="A61" s="92" t="s">
        <v>195</v>
      </c>
      <c r="B61" s="99"/>
      <c r="C61" s="99"/>
      <c r="D61" s="100"/>
      <c r="E61" s="94"/>
      <c r="F61" s="94"/>
      <c r="G61" s="95"/>
      <c r="H61" s="88"/>
      <c r="I61" s="105"/>
      <c r="J61" s="105"/>
      <c r="K61" s="105"/>
      <c r="L61" s="105">
        <f>L62+L68+L70+L72</f>
        <v>45.5</v>
      </c>
      <c r="M61" s="105">
        <f>M62+M68+M70+M72</f>
        <v>5</v>
      </c>
      <c r="N61" s="105">
        <f>N62+N68+N70+N72</f>
        <v>0</v>
      </c>
      <c r="O61" s="105">
        <f>O62+O68+O70+O72</f>
        <v>6870</v>
      </c>
    </row>
    <row r="62" ht="20" customHeight="1" spans="1:15">
      <c r="A62" s="89" t="s">
        <v>19</v>
      </c>
      <c r="B62" s="90"/>
      <c r="C62" s="90"/>
      <c r="D62" s="90"/>
      <c r="E62" s="80"/>
      <c r="F62" s="80"/>
      <c r="G62" s="79"/>
      <c r="H62" s="96"/>
      <c r="I62" s="81"/>
      <c r="J62" s="81"/>
      <c r="K62" s="81"/>
      <c r="L62" s="81">
        <f>SUM(L63:L67)</f>
        <v>45.5</v>
      </c>
      <c r="M62" s="81">
        <f>SUM(M63:M67)</f>
        <v>5</v>
      </c>
      <c r="N62" s="81">
        <f>SUM(N63:N67)</f>
        <v>0</v>
      </c>
      <c r="O62" s="81">
        <f>SUM(O63:O67)</f>
        <v>6870</v>
      </c>
    </row>
    <row r="63" ht="57" customHeight="1" spans="1:15">
      <c r="A63" s="91">
        <v>1</v>
      </c>
      <c r="B63" s="49" t="s">
        <v>24</v>
      </c>
      <c r="C63" s="49" t="s">
        <v>196</v>
      </c>
      <c r="D63" s="49" t="s">
        <v>26</v>
      </c>
      <c r="E63" s="49" t="s">
        <v>197</v>
      </c>
      <c r="F63" s="81" t="s">
        <v>198</v>
      </c>
      <c r="G63" s="49" t="s">
        <v>199</v>
      </c>
      <c r="H63" s="49" t="s">
        <v>30</v>
      </c>
      <c r="I63" s="49" t="s">
        <v>200</v>
      </c>
      <c r="J63" s="49" t="s">
        <v>201</v>
      </c>
      <c r="K63" s="49" t="s">
        <v>202</v>
      </c>
      <c r="L63" s="81">
        <v>15</v>
      </c>
      <c r="M63" s="81">
        <v>1</v>
      </c>
      <c r="N63" s="81"/>
      <c r="O63" s="81">
        <v>5000</v>
      </c>
    </row>
    <row r="64" ht="47" customHeight="1" spans="1:15">
      <c r="A64" s="91">
        <v>2</v>
      </c>
      <c r="B64" s="49" t="s">
        <v>24</v>
      </c>
      <c r="C64" s="49" t="s">
        <v>196</v>
      </c>
      <c r="D64" s="91" t="s">
        <v>26</v>
      </c>
      <c r="E64" s="49" t="s">
        <v>203</v>
      </c>
      <c r="F64" s="81" t="s">
        <v>204</v>
      </c>
      <c r="G64" s="49" t="s">
        <v>205</v>
      </c>
      <c r="H64" s="49" t="s">
        <v>206</v>
      </c>
      <c r="I64" s="49" t="s">
        <v>207</v>
      </c>
      <c r="J64" s="49" t="s">
        <v>208</v>
      </c>
      <c r="K64" s="49" t="s">
        <v>209</v>
      </c>
      <c r="L64" s="81">
        <v>10</v>
      </c>
      <c r="M64" s="81">
        <v>1</v>
      </c>
      <c r="N64" s="81"/>
      <c r="O64" s="81">
        <v>500</v>
      </c>
    </row>
    <row r="65" ht="39" customHeight="1" spans="1:15">
      <c r="A65" s="91">
        <v>3</v>
      </c>
      <c r="B65" s="49" t="s">
        <v>24</v>
      </c>
      <c r="C65" s="49" t="s">
        <v>196</v>
      </c>
      <c r="D65" s="91" t="s">
        <v>26</v>
      </c>
      <c r="E65" s="49" t="s">
        <v>210</v>
      </c>
      <c r="F65" s="81" t="s">
        <v>211</v>
      </c>
      <c r="G65" s="49" t="s">
        <v>205</v>
      </c>
      <c r="H65" s="81" t="s">
        <v>212</v>
      </c>
      <c r="I65" s="49" t="s">
        <v>207</v>
      </c>
      <c r="J65" s="49" t="s">
        <v>213</v>
      </c>
      <c r="K65" s="49" t="s">
        <v>214</v>
      </c>
      <c r="L65" s="81">
        <v>0.5</v>
      </c>
      <c r="M65" s="81">
        <v>1</v>
      </c>
      <c r="N65" s="81"/>
      <c r="O65" s="81">
        <v>450</v>
      </c>
    </row>
    <row r="66" ht="39" customHeight="1" spans="1:15">
      <c r="A66" s="91">
        <v>4</v>
      </c>
      <c r="B66" s="49" t="s">
        <v>24</v>
      </c>
      <c r="C66" s="49" t="s">
        <v>196</v>
      </c>
      <c r="D66" s="91" t="s">
        <v>26</v>
      </c>
      <c r="E66" s="49" t="s">
        <v>215</v>
      </c>
      <c r="F66" s="81" t="s">
        <v>216</v>
      </c>
      <c r="G66" s="49" t="s">
        <v>205</v>
      </c>
      <c r="H66" s="49" t="s">
        <v>30</v>
      </c>
      <c r="I66" s="49" t="s">
        <v>217</v>
      </c>
      <c r="J66" s="49" t="s">
        <v>218</v>
      </c>
      <c r="K66" s="49" t="s">
        <v>219</v>
      </c>
      <c r="L66" s="81">
        <v>10</v>
      </c>
      <c r="M66" s="81">
        <v>1</v>
      </c>
      <c r="N66" s="81"/>
      <c r="O66" s="81">
        <v>320</v>
      </c>
    </row>
    <row r="67" ht="39" customHeight="1" spans="1:15">
      <c r="A67" s="91">
        <v>5</v>
      </c>
      <c r="B67" s="49" t="s">
        <v>24</v>
      </c>
      <c r="C67" s="49" t="s">
        <v>196</v>
      </c>
      <c r="D67" s="91" t="s">
        <v>26</v>
      </c>
      <c r="E67" s="49" t="s">
        <v>220</v>
      </c>
      <c r="F67" s="81" t="s">
        <v>221</v>
      </c>
      <c r="G67" s="49" t="s">
        <v>205</v>
      </c>
      <c r="H67" s="81" t="s">
        <v>30</v>
      </c>
      <c r="I67" s="49" t="s">
        <v>222</v>
      </c>
      <c r="J67" s="49" t="s">
        <v>223</v>
      </c>
      <c r="K67" s="49" t="s">
        <v>224</v>
      </c>
      <c r="L67" s="81">
        <v>10</v>
      </c>
      <c r="M67" s="81">
        <v>1</v>
      </c>
      <c r="N67" s="81"/>
      <c r="O67" s="81">
        <v>600</v>
      </c>
    </row>
    <row r="68" ht="21" customHeight="1" spans="1:15">
      <c r="A68" s="89" t="s">
        <v>20</v>
      </c>
      <c r="B68" s="90"/>
      <c r="C68" s="90"/>
      <c r="D68" s="90"/>
      <c r="E68" s="80"/>
      <c r="F68" s="80"/>
      <c r="G68" s="86"/>
      <c r="H68" s="96"/>
      <c r="I68" s="81"/>
      <c r="J68" s="81"/>
      <c r="K68" s="81"/>
      <c r="L68" s="81">
        <v>0</v>
      </c>
      <c r="M68" s="81">
        <v>0</v>
      </c>
      <c r="N68" s="81">
        <v>0</v>
      </c>
      <c r="O68" s="81">
        <v>0</v>
      </c>
    </row>
    <row r="69" ht="24" customHeight="1" spans="1:15">
      <c r="A69" s="81">
        <v>1</v>
      </c>
      <c r="B69" s="81"/>
      <c r="C69" s="81"/>
      <c r="D69" s="81"/>
      <c r="E69" s="49" t="s">
        <v>194</v>
      </c>
      <c r="F69" s="81"/>
      <c r="G69" s="81"/>
      <c r="H69" s="96"/>
      <c r="I69" s="81"/>
      <c r="J69" s="81"/>
      <c r="K69" s="81"/>
      <c r="L69" s="118"/>
      <c r="M69" s="81"/>
      <c r="N69" s="81"/>
      <c r="O69" s="118"/>
    </row>
    <row r="70" ht="28" customHeight="1" spans="1:15">
      <c r="A70" s="89" t="s">
        <v>21</v>
      </c>
      <c r="B70" s="90"/>
      <c r="C70" s="90"/>
      <c r="D70" s="90"/>
      <c r="E70" s="80"/>
      <c r="F70" s="80"/>
      <c r="G70" s="86"/>
      <c r="H70" s="96"/>
      <c r="I70" s="81"/>
      <c r="J70" s="81"/>
      <c r="K70" s="81"/>
      <c r="L70" s="81">
        <v>0</v>
      </c>
      <c r="M70" s="81">
        <v>0</v>
      </c>
      <c r="N70" s="81">
        <v>0</v>
      </c>
      <c r="O70" s="81">
        <v>0</v>
      </c>
    </row>
    <row r="71" ht="24" customHeight="1" spans="1:15">
      <c r="A71" s="81">
        <v>1</v>
      </c>
      <c r="B71" s="81"/>
      <c r="C71" s="81"/>
      <c r="D71" s="81"/>
      <c r="E71" s="49" t="s">
        <v>194</v>
      </c>
      <c r="F71" s="81"/>
      <c r="G71" s="81"/>
      <c r="H71" s="96"/>
      <c r="I71" s="81"/>
      <c r="J71" s="81"/>
      <c r="K71" s="81"/>
      <c r="L71" s="118"/>
      <c r="M71" s="81"/>
      <c r="N71" s="81"/>
      <c r="O71" s="118"/>
    </row>
    <row r="72" ht="28" customHeight="1" spans="1:15">
      <c r="A72" s="89" t="s">
        <v>22</v>
      </c>
      <c r="B72" s="90"/>
      <c r="C72" s="90"/>
      <c r="D72" s="90"/>
      <c r="E72" s="80"/>
      <c r="F72" s="80"/>
      <c r="G72" s="86"/>
      <c r="H72" s="96"/>
      <c r="I72" s="81"/>
      <c r="J72" s="81"/>
      <c r="K72" s="81"/>
      <c r="L72" s="81">
        <v>0</v>
      </c>
      <c r="M72" s="81">
        <v>0</v>
      </c>
      <c r="N72" s="81">
        <v>0</v>
      </c>
      <c r="O72" s="81">
        <v>0</v>
      </c>
    </row>
    <row r="73" ht="28" customHeight="1" spans="1:15">
      <c r="A73" s="81">
        <v>1</v>
      </c>
      <c r="B73" s="81"/>
      <c r="C73" s="81"/>
      <c r="D73" s="81"/>
      <c r="E73" s="49" t="s">
        <v>194</v>
      </c>
      <c r="F73" s="81"/>
      <c r="G73" s="81"/>
      <c r="H73" s="96"/>
      <c r="I73" s="81"/>
      <c r="J73" s="81"/>
      <c r="K73" s="81"/>
      <c r="L73" s="118"/>
      <c r="M73" s="81"/>
      <c r="N73" s="81"/>
      <c r="O73" s="118"/>
    </row>
    <row r="74" ht="30" customHeight="1" spans="1:15">
      <c r="A74" s="92" t="s">
        <v>225</v>
      </c>
      <c r="B74" s="99"/>
      <c r="C74" s="99"/>
      <c r="D74" s="100"/>
      <c r="E74" s="80"/>
      <c r="F74" s="80"/>
      <c r="G74" s="86"/>
      <c r="H74" s="96"/>
      <c r="I74" s="81"/>
      <c r="J74" s="81"/>
      <c r="K74" s="81"/>
      <c r="L74" s="124">
        <f>L75+L121+L123+L130</f>
        <v>571.868</v>
      </c>
      <c r="M74" s="105">
        <f>M75+M121+M123+M130</f>
        <v>64</v>
      </c>
      <c r="N74" s="124">
        <f>N75+N121+N123+N130</f>
        <v>27.414</v>
      </c>
      <c r="O74" s="105">
        <f>O75+O121+O123+O130</f>
        <v>104946</v>
      </c>
    </row>
    <row r="75" ht="31" customHeight="1" spans="1:15">
      <c r="A75" s="89" t="s">
        <v>19</v>
      </c>
      <c r="B75" s="90"/>
      <c r="C75" s="90"/>
      <c r="D75" s="90"/>
      <c r="E75" s="80"/>
      <c r="F75" s="80"/>
      <c r="G75" s="79"/>
      <c r="H75" s="96"/>
      <c r="I75" s="81"/>
      <c r="J75" s="81"/>
      <c r="K75" s="81"/>
      <c r="L75" s="81">
        <f>SUM(L76:L120)</f>
        <v>250.54</v>
      </c>
      <c r="M75" s="81">
        <f>SUM(M76:M120)</f>
        <v>45</v>
      </c>
      <c r="N75" s="81">
        <v>0</v>
      </c>
      <c r="O75" s="81">
        <f>SUM(O76:O120)</f>
        <v>52280</v>
      </c>
    </row>
    <row r="76" ht="38" customHeight="1" spans="1:15">
      <c r="A76" s="119">
        <v>1</v>
      </c>
      <c r="B76" s="38" t="s">
        <v>24</v>
      </c>
      <c r="C76" s="38" t="s">
        <v>226</v>
      </c>
      <c r="D76" s="37" t="s">
        <v>26</v>
      </c>
      <c r="E76" s="38" t="s">
        <v>227</v>
      </c>
      <c r="F76" s="120" t="s">
        <v>228</v>
      </c>
      <c r="G76" s="38" t="s">
        <v>199</v>
      </c>
      <c r="H76" s="38" t="s">
        <v>30</v>
      </c>
      <c r="I76" s="38" t="s">
        <v>229</v>
      </c>
      <c r="J76" s="38" t="s">
        <v>230</v>
      </c>
      <c r="K76" s="38" t="s">
        <v>231</v>
      </c>
      <c r="L76" s="38">
        <v>3.5</v>
      </c>
      <c r="M76" s="119">
        <v>1</v>
      </c>
      <c r="N76" s="119"/>
      <c r="O76" s="119">
        <v>2400</v>
      </c>
    </row>
    <row r="77" ht="60" customHeight="1" spans="1:15">
      <c r="A77" s="119">
        <v>2</v>
      </c>
      <c r="B77" s="38" t="s">
        <v>24</v>
      </c>
      <c r="C77" s="38" t="s">
        <v>226</v>
      </c>
      <c r="D77" s="37" t="s">
        <v>26</v>
      </c>
      <c r="E77" s="38" t="s">
        <v>232</v>
      </c>
      <c r="F77" s="120" t="s">
        <v>233</v>
      </c>
      <c r="G77" s="38" t="s">
        <v>199</v>
      </c>
      <c r="H77" s="38" t="s">
        <v>30</v>
      </c>
      <c r="I77" s="38" t="s">
        <v>229</v>
      </c>
      <c r="J77" s="38" t="s">
        <v>234</v>
      </c>
      <c r="K77" s="38" t="s">
        <v>235</v>
      </c>
      <c r="L77" s="38">
        <v>8.06</v>
      </c>
      <c r="M77" s="119">
        <v>1</v>
      </c>
      <c r="N77" s="119"/>
      <c r="O77" s="125">
        <v>3000</v>
      </c>
    </row>
    <row r="78" ht="51" customHeight="1" spans="1:15">
      <c r="A78" s="119">
        <v>3</v>
      </c>
      <c r="B78" s="38" t="s">
        <v>24</v>
      </c>
      <c r="C78" s="38" t="s">
        <v>226</v>
      </c>
      <c r="D78" s="37" t="s">
        <v>26</v>
      </c>
      <c r="E78" s="38" t="s">
        <v>236</v>
      </c>
      <c r="F78" s="120" t="s">
        <v>237</v>
      </c>
      <c r="G78" s="38" t="s">
        <v>199</v>
      </c>
      <c r="H78" s="38" t="s">
        <v>30</v>
      </c>
      <c r="I78" s="38" t="s">
        <v>229</v>
      </c>
      <c r="J78" s="38" t="s">
        <v>238</v>
      </c>
      <c r="K78" s="38" t="s">
        <v>239</v>
      </c>
      <c r="L78" s="38">
        <v>1.5</v>
      </c>
      <c r="M78" s="119">
        <v>1</v>
      </c>
      <c r="N78" s="119"/>
      <c r="O78" s="125">
        <v>500</v>
      </c>
    </row>
    <row r="79" ht="43" customHeight="1" spans="1:15">
      <c r="A79" s="119">
        <v>4</v>
      </c>
      <c r="B79" s="38" t="s">
        <v>24</v>
      </c>
      <c r="C79" s="38" t="s">
        <v>226</v>
      </c>
      <c r="D79" s="37" t="s">
        <v>26</v>
      </c>
      <c r="E79" s="38" t="s">
        <v>240</v>
      </c>
      <c r="F79" s="121" t="s">
        <v>241</v>
      </c>
      <c r="G79" s="38" t="s">
        <v>205</v>
      </c>
      <c r="H79" s="38" t="s">
        <v>30</v>
      </c>
      <c r="I79" s="38" t="s">
        <v>229</v>
      </c>
      <c r="J79" s="38" t="s">
        <v>242</v>
      </c>
      <c r="K79" s="38" t="s">
        <v>243</v>
      </c>
      <c r="L79" s="38">
        <v>0.2</v>
      </c>
      <c r="M79" s="119">
        <v>1</v>
      </c>
      <c r="N79" s="119"/>
      <c r="O79" s="125">
        <v>600</v>
      </c>
    </row>
    <row r="80" ht="43" customHeight="1" spans="1:15">
      <c r="A80" s="119">
        <v>5</v>
      </c>
      <c r="B80" s="38" t="s">
        <v>24</v>
      </c>
      <c r="C80" s="38" t="s">
        <v>226</v>
      </c>
      <c r="D80" s="37" t="s">
        <v>26</v>
      </c>
      <c r="E80" s="38" t="s">
        <v>244</v>
      </c>
      <c r="F80" s="121" t="s">
        <v>245</v>
      </c>
      <c r="G80" s="38" t="s">
        <v>205</v>
      </c>
      <c r="H80" s="38" t="s">
        <v>30</v>
      </c>
      <c r="I80" s="38" t="s">
        <v>229</v>
      </c>
      <c r="J80" s="38" t="s">
        <v>242</v>
      </c>
      <c r="K80" s="38" t="s">
        <v>243</v>
      </c>
      <c r="L80" s="38">
        <v>0.2</v>
      </c>
      <c r="M80" s="119">
        <v>1</v>
      </c>
      <c r="N80" s="119"/>
      <c r="O80" s="125">
        <v>200</v>
      </c>
    </row>
    <row r="81" ht="45" customHeight="1" spans="1:15">
      <c r="A81" s="119">
        <v>6</v>
      </c>
      <c r="B81" s="38" t="s">
        <v>24</v>
      </c>
      <c r="C81" s="38" t="s">
        <v>226</v>
      </c>
      <c r="D81" s="37" t="s">
        <v>26</v>
      </c>
      <c r="E81" s="38" t="s">
        <v>246</v>
      </c>
      <c r="F81" s="121" t="s">
        <v>247</v>
      </c>
      <c r="G81" s="38" t="s">
        <v>205</v>
      </c>
      <c r="H81" s="38" t="s">
        <v>30</v>
      </c>
      <c r="I81" s="38" t="s">
        <v>229</v>
      </c>
      <c r="J81" s="38" t="s">
        <v>238</v>
      </c>
      <c r="K81" s="38" t="s">
        <v>239</v>
      </c>
      <c r="L81" s="38">
        <v>1.5</v>
      </c>
      <c r="M81" s="119">
        <v>1</v>
      </c>
      <c r="N81" s="119"/>
      <c r="O81" s="125">
        <v>400</v>
      </c>
    </row>
    <row r="82" ht="42" customHeight="1" spans="1:15">
      <c r="A82" s="119">
        <v>7</v>
      </c>
      <c r="B82" s="38" t="s">
        <v>24</v>
      </c>
      <c r="C82" s="38" t="s">
        <v>226</v>
      </c>
      <c r="D82" s="37" t="s">
        <v>26</v>
      </c>
      <c r="E82" s="38" t="s">
        <v>248</v>
      </c>
      <c r="F82" s="121" t="s">
        <v>249</v>
      </c>
      <c r="G82" s="38" t="s">
        <v>205</v>
      </c>
      <c r="H82" s="38" t="s">
        <v>30</v>
      </c>
      <c r="I82" s="38" t="s">
        <v>229</v>
      </c>
      <c r="J82" s="38" t="s">
        <v>238</v>
      </c>
      <c r="K82" s="38" t="s">
        <v>239</v>
      </c>
      <c r="L82" s="38">
        <v>1.5</v>
      </c>
      <c r="M82" s="119">
        <v>1</v>
      </c>
      <c r="N82" s="119"/>
      <c r="O82" s="125">
        <v>250</v>
      </c>
    </row>
    <row r="83" ht="47" customHeight="1" spans="1:15">
      <c r="A83" s="119">
        <v>8</v>
      </c>
      <c r="B83" s="38" t="s">
        <v>24</v>
      </c>
      <c r="C83" s="38" t="s">
        <v>226</v>
      </c>
      <c r="D83" s="37" t="s">
        <v>26</v>
      </c>
      <c r="E83" s="38" t="s">
        <v>250</v>
      </c>
      <c r="F83" s="120" t="s">
        <v>251</v>
      </c>
      <c r="G83" s="38" t="s">
        <v>205</v>
      </c>
      <c r="H83" s="38" t="s">
        <v>30</v>
      </c>
      <c r="I83" s="38" t="s">
        <v>229</v>
      </c>
      <c r="J83" s="38" t="s">
        <v>242</v>
      </c>
      <c r="K83" s="38" t="s">
        <v>243</v>
      </c>
      <c r="L83" s="38">
        <v>0.2</v>
      </c>
      <c r="M83" s="119">
        <v>1</v>
      </c>
      <c r="N83" s="119"/>
      <c r="O83" s="125">
        <v>300</v>
      </c>
    </row>
    <row r="84" ht="31" customHeight="1" spans="1:15">
      <c r="A84" s="119">
        <v>9</v>
      </c>
      <c r="B84" s="38" t="s">
        <v>24</v>
      </c>
      <c r="C84" s="38" t="s">
        <v>226</v>
      </c>
      <c r="D84" s="37" t="s">
        <v>26</v>
      </c>
      <c r="E84" s="38" t="s">
        <v>252</v>
      </c>
      <c r="F84" s="120" t="s">
        <v>253</v>
      </c>
      <c r="G84" s="38" t="s">
        <v>205</v>
      </c>
      <c r="H84" s="38" t="s">
        <v>30</v>
      </c>
      <c r="I84" s="38" t="s">
        <v>229</v>
      </c>
      <c r="J84" s="38" t="s">
        <v>242</v>
      </c>
      <c r="K84" s="38" t="s">
        <v>243</v>
      </c>
      <c r="L84" s="38">
        <v>0.2</v>
      </c>
      <c r="M84" s="119">
        <v>1</v>
      </c>
      <c r="N84" s="119"/>
      <c r="O84" s="125">
        <v>300</v>
      </c>
    </row>
    <row r="85" ht="31" customHeight="1" spans="1:15">
      <c r="A85" s="119">
        <v>10</v>
      </c>
      <c r="B85" s="38" t="s">
        <v>24</v>
      </c>
      <c r="C85" s="38" t="s">
        <v>226</v>
      </c>
      <c r="D85" s="37" t="s">
        <v>26</v>
      </c>
      <c r="E85" s="38" t="s">
        <v>254</v>
      </c>
      <c r="F85" s="121" t="s">
        <v>255</v>
      </c>
      <c r="G85" s="38" t="s">
        <v>205</v>
      </c>
      <c r="H85" s="38" t="s">
        <v>30</v>
      </c>
      <c r="I85" s="38" t="s">
        <v>229</v>
      </c>
      <c r="J85" s="38" t="s">
        <v>256</v>
      </c>
      <c r="K85" s="38" t="s">
        <v>257</v>
      </c>
      <c r="L85" s="38">
        <f>0.2+1.2</f>
        <v>1.4</v>
      </c>
      <c r="M85" s="119">
        <v>1</v>
      </c>
      <c r="N85" s="119"/>
      <c r="O85" s="125">
        <v>300</v>
      </c>
    </row>
    <row r="86" ht="42" customHeight="1" spans="1:15">
      <c r="A86" s="119">
        <v>11</v>
      </c>
      <c r="B86" s="38" t="s">
        <v>24</v>
      </c>
      <c r="C86" s="38" t="s">
        <v>226</v>
      </c>
      <c r="D86" s="37" t="s">
        <v>26</v>
      </c>
      <c r="E86" s="38" t="s">
        <v>258</v>
      </c>
      <c r="F86" s="122" t="s">
        <v>259</v>
      </c>
      <c r="G86" s="38" t="s">
        <v>205</v>
      </c>
      <c r="H86" s="38" t="s">
        <v>30</v>
      </c>
      <c r="I86" s="38" t="s">
        <v>229</v>
      </c>
      <c r="J86" s="38" t="s">
        <v>242</v>
      </c>
      <c r="K86" s="38" t="s">
        <v>243</v>
      </c>
      <c r="L86" s="38">
        <v>0.2</v>
      </c>
      <c r="M86" s="119">
        <v>1</v>
      </c>
      <c r="N86" s="119"/>
      <c r="O86" s="125">
        <v>150</v>
      </c>
    </row>
    <row r="87" ht="50" customHeight="1" spans="1:15">
      <c r="A87" s="119">
        <v>12</v>
      </c>
      <c r="B87" s="38" t="s">
        <v>24</v>
      </c>
      <c r="C87" s="38" t="s">
        <v>226</v>
      </c>
      <c r="D87" s="37" t="s">
        <v>26</v>
      </c>
      <c r="E87" s="38" t="s">
        <v>260</v>
      </c>
      <c r="F87" s="120" t="s">
        <v>261</v>
      </c>
      <c r="G87" s="38" t="s">
        <v>205</v>
      </c>
      <c r="H87" s="38" t="s">
        <v>30</v>
      </c>
      <c r="I87" s="38" t="s">
        <v>262</v>
      </c>
      <c r="J87" s="38" t="s">
        <v>263</v>
      </c>
      <c r="K87" s="38" t="s">
        <v>264</v>
      </c>
      <c r="L87" s="38">
        <v>1</v>
      </c>
      <c r="M87" s="119">
        <v>1</v>
      </c>
      <c r="N87" s="119"/>
      <c r="O87" s="125">
        <v>400</v>
      </c>
    </row>
    <row r="88" ht="42" customHeight="1" spans="1:15">
      <c r="A88" s="119">
        <v>13</v>
      </c>
      <c r="B88" s="38" t="s">
        <v>24</v>
      </c>
      <c r="C88" s="38" t="s">
        <v>226</v>
      </c>
      <c r="D88" s="37" t="s">
        <v>26</v>
      </c>
      <c r="E88" s="38" t="s">
        <v>265</v>
      </c>
      <c r="F88" s="121" t="s">
        <v>266</v>
      </c>
      <c r="G88" s="38" t="s">
        <v>205</v>
      </c>
      <c r="H88" s="38" t="s">
        <v>30</v>
      </c>
      <c r="I88" s="38" t="s">
        <v>262</v>
      </c>
      <c r="J88" s="38" t="s">
        <v>267</v>
      </c>
      <c r="K88" s="38" t="s">
        <v>268</v>
      </c>
      <c r="L88" s="38">
        <v>5</v>
      </c>
      <c r="M88" s="119">
        <v>1</v>
      </c>
      <c r="N88" s="119"/>
      <c r="O88" s="119">
        <v>600</v>
      </c>
    </row>
    <row r="89" ht="54" customHeight="1" spans="1:15">
      <c r="A89" s="119">
        <v>14</v>
      </c>
      <c r="B89" s="38" t="s">
        <v>24</v>
      </c>
      <c r="C89" s="38" t="s">
        <v>226</v>
      </c>
      <c r="D89" s="37" t="s">
        <v>26</v>
      </c>
      <c r="E89" s="38" t="s">
        <v>269</v>
      </c>
      <c r="F89" s="121" t="s">
        <v>270</v>
      </c>
      <c r="G89" s="38" t="s">
        <v>205</v>
      </c>
      <c r="H89" s="38" t="s">
        <v>30</v>
      </c>
      <c r="I89" s="38" t="s">
        <v>262</v>
      </c>
      <c r="J89" s="38" t="s">
        <v>271</v>
      </c>
      <c r="K89" s="38" t="s">
        <v>272</v>
      </c>
      <c r="L89" s="38">
        <v>5</v>
      </c>
      <c r="M89" s="119">
        <v>1</v>
      </c>
      <c r="N89" s="119"/>
      <c r="O89" s="125">
        <v>1000</v>
      </c>
    </row>
    <row r="90" ht="39" customHeight="1" spans="1:15">
      <c r="A90" s="119">
        <v>15</v>
      </c>
      <c r="B90" s="38" t="s">
        <v>24</v>
      </c>
      <c r="C90" s="38" t="s">
        <v>226</v>
      </c>
      <c r="D90" s="37" t="s">
        <v>26</v>
      </c>
      <c r="E90" s="38" t="s">
        <v>273</v>
      </c>
      <c r="F90" s="121" t="s">
        <v>274</v>
      </c>
      <c r="G90" s="38" t="s">
        <v>205</v>
      </c>
      <c r="H90" s="38" t="s">
        <v>30</v>
      </c>
      <c r="I90" s="38" t="s">
        <v>262</v>
      </c>
      <c r="J90" s="38" t="s">
        <v>275</v>
      </c>
      <c r="K90" s="38" t="s">
        <v>276</v>
      </c>
      <c r="L90" s="38">
        <v>1</v>
      </c>
      <c r="M90" s="119">
        <v>1</v>
      </c>
      <c r="N90" s="119"/>
      <c r="O90" s="125">
        <v>200</v>
      </c>
    </row>
    <row r="91" ht="50" customHeight="1" spans="1:15">
      <c r="A91" s="119">
        <v>16</v>
      </c>
      <c r="B91" s="38" t="s">
        <v>24</v>
      </c>
      <c r="C91" s="38" t="s">
        <v>226</v>
      </c>
      <c r="D91" s="37" t="s">
        <v>26</v>
      </c>
      <c r="E91" s="111" t="s">
        <v>277</v>
      </c>
      <c r="F91" s="109" t="s">
        <v>278</v>
      </c>
      <c r="G91" s="111" t="s">
        <v>205</v>
      </c>
      <c r="H91" s="38" t="s">
        <v>30</v>
      </c>
      <c r="I91" s="38" t="s">
        <v>279</v>
      </c>
      <c r="J91" s="38" t="s">
        <v>280</v>
      </c>
      <c r="K91" s="38" t="s">
        <v>281</v>
      </c>
      <c r="L91" s="119">
        <f>3.5*60/1000*45+0.3</f>
        <v>9.75</v>
      </c>
      <c r="M91" s="126">
        <v>1</v>
      </c>
      <c r="N91" s="119"/>
      <c r="O91" s="125">
        <v>1800</v>
      </c>
    </row>
    <row r="92" ht="31" customHeight="1" spans="1:15">
      <c r="A92" s="119">
        <v>17</v>
      </c>
      <c r="B92" s="38" t="s">
        <v>24</v>
      </c>
      <c r="C92" s="38" t="s">
        <v>226</v>
      </c>
      <c r="D92" s="37" t="s">
        <v>26</v>
      </c>
      <c r="E92" s="111" t="s">
        <v>282</v>
      </c>
      <c r="F92" s="109" t="s">
        <v>283</v>
      </c>
      <c r="G92" s="111" t="s">
        <v>205</v>
      </c>
      <c r="H92" s="38" t="s">
        <v>30</v>
      </c>
      <c r="I92" s="38" t="s">
        <v>279</v>
      </c>
      <c r="J92" s="38" t="s">
        <v>284</v>
      </c>
      <c r="K92" s="38" t="s">
        <v>285</v>
      </c>
      <c r="L92" s="119">
        <v>0.3</v>
      </c>
      <c r="M92" s="126">
        <v>1</v>
      </c>
      <c r="N92" s="119"/>
      <c r="O92" s="125">
        <v>350</v>
      </c>
    </row>
    <row r="93" ht="50" customHeight="1" spans="1:15">
      <c r="A93" s="119">
        <v>18</v>
      </c>
      <c r="B93" s="38" t="s">
        <v>24</v>
      </c>
      <c r="C93" s="38" t="s">
        <v>226</v>
      </c>
      <c r="D93" s="37" t="s">
        <v>26</v>
      </c>
      <c r="E93" s="111" t="s">
        <v>286</v>
      </c>
      <c r="F93" s="109" t="s">
        <v>287</v>
      </c>
      <c r="G93" s="111" t="s">
        <v>205</v>
      </c>
      <c r="H93" s="38" t="s">
        <v>30</v>
      </c>
      <c r="I93" s="38" t="s">
        <v>279</v>
      </c>
      <c r="J93" s="38" t="s">
        <v>280</v>
      </c>
      <c r="K93" s="38" t="s">
        <v>288</v>
      </c>
      <c r="L93" s="119">
        <f>3.5*60/1000*45+0.3</f>
        <v>9.75</v>
      </c>
      <c r="M93" s="126">
        <v>1</v>
      </c>
      <c r="N93" s="119"/>
      <c r="O93" s="125">
        <v>600</v>
      </c>
    </row>
    <row r="94" ht="37" customHeight="1" spans="1:15">
      <c r="A94" s="119">
        <v>19</v>
      </c>
      <c r="B94" s="38" t="s">
        <v>24</v>
      </c>
      <c r="C94" s="38" t="s">
        <v>226</v>
      </c>
      <c r="D94" s="37" t="s">
        <v>26</v>
      </c>
      <c r="E94" s="123" t="s">
        <v>289</v>
      </c>
      <c r="F94" s="120" t="s">
        <v>290</v>
      </c>
      <c r="G94" s="38" t="s">
        <v>205</v>
      </c>
      <c r="H94" s="38" t="s">
        <v>30</v>
      </c>
      <c r="I94" s="38" t="s">
        <v>262</v>
      </c>
      <c r="J94" s="38" t="s">
        <v>291</v>
      </c>
      <c r="K94" s="38" t="s">
        <v>292</v>
      </c>
      <c r="L94" s="119">
        <v>3</v>
      </c>
      <c r="M94" s="119">
        <v>1</v>
      </c>
      <c r="N94" s="119"/>
      <c r="O94" s="125">
        <v>600</v>
      </c>
    </row>
    <row r="95" ht="45" customHeight="1" spans="1:15">
      <c r="A95" s="119">
        <v>20</v>
      </c>
      <c r="B95" s="38" t="s">
        <v>24</v>
      </c>
      <c r="C95" s="38" t="s">
        <v>226</v>
      </c>
      <c r="D95" s="37" t="s">
        <v>26</v>
      </c>
      <c r="E95" s="38" t="s">
        <v>293</v>
      </c>
      <c r="F95" s="109" t="s">
        <v>294</v>
      </c>
      <c r="G95" s="111" t="s">
        <v>205</v>
      </c>
      <c r="H95" s="38" t="s">
        <v>30</v>
      </c>
      <c r="I95" s="38" t="s">
        <v>279</v>
      </c>
      <c r="J95" s="38" t="s">
        <v>295</v>
      </c>
      <c r="K95" s="38" t="s">
        <v>296</v>
      </c>
      <c r="L95" s="119">
        <v>1</v>
      </c>
      <c r="M95" s="119">
        <v>1</v>
      </c>
      <c r="N95" s="119"/>
      <c r="O95" s="125">
        <v>400</v>
      </c>
    </row>
    <row r="96" ht="31" customHeight="1" spans="1:15">
      <c r="A96" s="119">
        <v>21</v>
      </c>
      <c r="B96" s="38" t="s">
        <v>24</v>
      </c>
      <c r="C96" s="38" t="s">
        <v>226</v>
      </c>
      <c r="D96" s="37" t="s">
        <v>26</v>
      </c>
      <c r="E96" s="111" t="s">
        <v>297</v>
      </c>
      <c r="F96" s="120" t="s">
        <v>298</v>
      </c>
      <c r="G96" s="111" t="s">
        <v>199</v>
      </c>
      <c r="H96" s="38" t="s">
        <v>30</v>
      </c>
      <c r="I96" s="38" t="s">
        <v>299</v>
      </c>
      <c r="J96" s="38" t="s">
        <v>300</v>
      </c>
      <c r="K96" s="38" t="s">
        <v>301</v>
      </c>
      <c r="L96" s="119">
        <v>5</v>
      </c>
      <c r="M96" s="126">
        <v>1</v>
      </c>
      <c r="N96" s="119"/>
      <c r="O96" s="125">
        <v>10000</v>
      </c>
    </row>
    <row r="97" ht="48" customHeight="1" spans="1:15">
      <c r="A97" s="119">
        <v>22</v>
      </c>
      <c r="B97" s="38" t="s">
        <v>24</v>
      </c>
      <c r="C97" s="38" t="s">
        <v>226</v>
      </c>
      <c r="D97" s="37" t="s">
        <v>26</v>
      </c>
      <c r="E97" s="111" t="s">
        <v>302</v>
      </c>
      <c r="F97" s="120" t="s">
        <v>303</v>
      </c>
      <c r="G97" s="111" t="s">
        <v>199</v>
      </c>
      <c r="H97" s="38" t="s">
        <v>30</v>
      </c>
      <c r="I97" s="38" t="s">
        <v>299</v>
      </c>
      <c r="J97" s="38" t="s">
        <v>304</v>
      </c>
      <c r="K97" s="38" t="s">
        <v>305</v>
      </c>
      <c r="L97" s="119">
        <f>7+1.5</f>
        <v>8.5</v>
      </c>
      <c r="M97" s="126">
        <v>1</v>
      </c>
      <c r="N97" s="119"/>
      <c r="O97" s="125">
        <v>640</v>
      </c>
    </row>
    <row r="98" ht="31" customHeight="1" spans="1:15">
      <c r="A98" s="119">
        <v>23</v>
      </c>
      <c r="B98" s="38" t="s">
        <v>24</v>
      </c>
      <c r="C98" s="38" t="s">
        <v>226</v>
      </c>
      <c r="D98" s="37" t="s">
        <v>26</v>
      </c>
      <c r="E98" s="111" t="s">
        <v>306</v>
      </c>
      <c r="F98" s="121" t="s">
        <v>307</v>
      </c>
      <c r="G98" s="111" t="s">
        <v>205</v>
      </c>
      <c r="H98" s="38" t="s">
        <v>30</v>
      </c>
      <c r="I98" s="38" t="s">
        <v>299</v>
      </c>
      <c r="J98" s="38" t="s">
        <v>308</v>
      </c>
      <c r="K98" s="38" t="s">
        <v>309</v>
      </c>
      <c r="L98" s="119">
        <v>0.5</v>
      </c>
      <c r="M98" s="126">
        <v>1</v>
      </c>
      <c r="N98" s="119"/>
      <c r="O98" s="125">
        <v>1500</v>
      </c>
    </row>
    <row r="99" ht="46" customHeight="1" spans="1:15">
      <c r="A99" s="119">
        <v>24</v>
      </c>
      <c r="B99" s="38" t="s">
        <v>24</v>
      </c>
      <c r="C99" s="38" t="s">
        <v>226</v>
      </c>
      <c r="D99" s="37" t="s">
        <v>26</v>
      </c>
      <c r="E99" s="111" t="s">
        <v>310</v>
      </c>
      <c r="F99" s="120" t="s">
        <v>311</v>
      </c>
      <c r="G99" s="111" t="s">
        <v>205</v>
      </c>
      <c r="H99" s="38" t="s">
        <v>30</v>
      </c>
      <c r="I99" s="38" t="s">
        <v>299</v>
      </c>
      <c r="J99" s="38" t="s">
        <v>312</v>
      </c>
      <c r="K99" s="38" t="s">
        <v>313</v>
      </c>
      <c r="L99" s="119">
        <v>1</v>
      </c>
      <c r="M99" s="126">
        <v>1</v>
      </c>
      <c r="N99" s="119"/>
      <c r="O99" s="125">
        <v>2000</v>
      </c>
    </row>
    <row r="100" ht="39" customHeight="1" spans="1:15">
      <c r="A100" s="119">
        <v>25</v>
      </c>
      <c r="B100" s="38" t="s">
        <v>24</v>
      </c>
      <c r="C100" s="38" t="s">
        <v>226</v>
      </c>
      <c r="D100" s="37" t="s">
        <v>26</v>
      </c>
      <c r="E100" s="111" t="s">
        <v>314</v>
      </c>
      <c r="F100" s="121" t="s">
        <v>315</v>
      </c>
      <c r="G100" s="111" t="s">
        <v>205</v>
      </c>
      <c r="H100" s="38" t="s">
        <v>30</v>
      </c>
      <c r="I100" s="38" t="s">
        <v>299</v>
      </c>
      <c r="J100" s="38" t="s">
        <v>316</v>
      </c>
      <c r="K100" s="38" t="s">
        <v>317</v>
      </c>
      <c r="L100" s="119">
        <v>2</v>
      </c>
      <c r="M100" s="126">
        <v>1</v>
      </c>
      <c r="N100" s="119"/>
      <c r="O100" s="125">
        <v>650</v>
      </c>
    </row>
    <row r="101" s="70" customFormat="1" ht="96" customHeight="1" spans="1:15">
      <c r="A101" s="119">
        <v>26</v>
      </c>
      <c r="B101" s="38" t="s">
        <v>24</v>
      </c>
      <c r="C101" s="38" t="s">
        <v>226</v>
      </c>
      <c r="D101" s="37" t="s">
        <v>26</v>
      </c>
      <c r="E101" s="38" t="s">
        <v>318</v>
      </c>
      <c r="F101" s="121" t="s">
        <v>319</v>
      </c>
      <c r="G101" s="38" t="s">
        <v>205</v>
      </c>
      <c r="H101" s="38" t="s">
        <v>30</v>
      </c>
      <c r="I101" s="38" t="s">
        <v>320</v>
      </c>
      <c r="J101" s="38" t="s">
        <v>321</v>
      </c>
      <c r="K101" s="38" t="s">
        <v>322</v>
      </c>
      <c r="L101" s="38">
        <v>20</v>
      </c>
      <c r="M101" s="119">
        <v>1</v>
      </c>
      <c r="N101" s="119"/>
      <c r="O101" s="125">
        <v>600</v>
      </c>
    </row>
    <row r="102" s="70" customFormat="1" ht="104" customHeight="1" spans="1:15">
      <c r="A102" s="119">
        <v>27</v>
      </c>
      <c r="B102" s="38" t="s">
        <v>24</v>
      </c>
      <c r="C102" s="38" t="s">
        <v>226</v>
      </c>
      <c r="D102" s="37" t="s">
        <v>26</v>
      </c>
      <c r="E102" s="38" t="s">
        <v>323</v>
      </c>
      <c r="F102" s="120" t="s">
        <v>324</v>
      </c>
      <c r="G102" s="38" t="s">
        <v>205</v>
      </c>
      <c r="H102" s="38" t="s">
        <v>30</v>
      </c>
      <c r="I102" s="38" t="s">
        <v>320</v>
      </c>
      <c r="J102" s="38" t="s">
        <v>325</v>
      </c>
      <c r="K102" s="38" t="s">
        <v>326</v>
      </c>
      <c r="L102" s="38">
        <v>20</v>
      </c>
      <c r="M102" s="119">
        <v>1</v>
      </c>
      <c r="N102" s="119"/>
      <c r="O102" s="125">
        <v>1000</v>
      </c>
    </row>
    <row r="103" ht="81" customHeight="1" spans="1:15">
      <c r="A103" s="119">
        <v>28</v>
      </c>
      <c r="B103" s="38" t="s">
        <v>24</v>
      </c>
      <c r="C103" s="38" t="s">
        <v>226</v>
      </c>
      <c r="D103" s="37" t="s">
        <v>26</v>
      </c>
      <c r="E103" s="38" t="s">
        <v>327</v>
      </c>
      <c r="F103" s="121" t="s">
        <v>328</v>
      </c>
      <c r="G103" s="38" t="s">
        <v>205</v>
      </c>
      <c r="H103" s="38" t="s">
        <v>30</v>
      </c>
      <c r="I103" s="38" t="s">
        <v>329</v>
      </c>
      <c r="J103" s="38" t="s">
        <v>330</v>
      </c>
      <c r="K103" s="38" t="s">
        <v>331</v>
      </c>
      <c r="L103" s="38">
        <f>(320*20+180*125+2000)/10000</f>
        <v>3.09</v>
      </c>
      <c r="M103" s="119">
        <v>1</v>
      </c>
      <c r="N103" s="119"/>
      <c r="O103" s="125">
        <v>150</v>
      </c>
    </row>
    <row r="104" ht="89" customHeight="1" spans="1:15">
      <c r="A104" s="119">
        <v>29</v>
      </c>
      <c r="B104" s="38" t="s">
        <v>24</v>
      </c>
      <c r="C104" s="38" t="s">
        <v>226</v>
      </c>
      <c r="D104" s="37" t="s">
        <v>26</v>
      </c>
      <c r="E104" s="38" t="s">
        <v>332</v>
      </c>
      <c r="F104" s="121" t="s">
        <v>333</v>
      </c>
      <c r="G104" s="38" t="s">
        <v>205</v>
      </c>
      <c r="H104" s="38" t="s">
        <v>30</v>
      </c>
      <c r="I104" s="38" t="s">
        <v>329</v>
      </c>
      <c r="J104" s="38" t="s">
        <v>330</v>
      </c>
      <c r="K104" s="38" t="s">
        <v>334</v>
      </c>
      <c r="L104" s="38">
        <f>(320*20+600*125+2000)/10000</f>
        <v>8.34</v>
      </c>
      <c r="M104" s="119">
        <v>1</v>
      </c>
      <c r="N104" s="119"/>
      <c r="O104" s="125">
        <v>200</v>
      </c>
    </row>
    <row r="105" ht="119" customHeight="1" spans="1:15">
      <c r="A105" s="119">
        <v>30</v>
      </c>
      <c r="B105" s="38" t="s">
        <v>24</v>
      </c>
      <c r="C105" s="38" t="s">
        <v>226</v>
      </c>
      <c r="D105" s="37" t="s">
        <v>26</v>
      </c>
      <c r="E105" s="38" t="s">
        <v>335</v>
      </c>
      <c r="F105" s="120" t="s">
        <v>336</v>
      </c>
      <c r="G105" s="38" t="s">
        <v>205</v>
      </c>
      <c r="H105" s="38" t="s">
        <v>30</v>
      </c>
      <c r="I105" s="38" t="s">
        <v>337</v>
      </c>
      <c r="J105" s="38" t="s">
        <v>338</v>
      </c>
      <c r="K105" s="38" t="s">
        <v>339</v>
      </c>
      <c r="L105" s="38">
        <v>3</v>
      </c>
      <c r="M105" s="119">
        <v>1</v>
      </c>
      <c r="N105" s="119"/>
      <c r="O105" s="125">
        <v>500</v>
      </c>
    </row>
    <row r="106" s="70" customFormat="1" ht="185" customHeight="1" spans="1:15">
      <c r="A106" s="119">
        <v>31</v>
      </c>
      <c r="B106" s="38" t="s">
        <v>24</v>
      </c>
      <c r="C106" s="38" t="s">
        <v>226</v>
      </c>
      <c r="D106" s="37" t="s">
        <v>26</v>
      </c>
      <c r="E106" s="38" t="s">
        <v>340</v>
      </c>
      <c r="F106" s="121" t="s">
        <v>341</v>
      </c>
      <c r="G106" s="38" t="s">
        <v>205</v>
      </c>
      <c r="H106" s="38" t="s">
        <v>30</v>
      </c>
      <c r="I106" s="38" t="s">
        <v>337</v>
      </c>
      <c r="J106" s="38" t="s">
        <v>342</v>
      </c>
      <c r="K106" s="38" t="s">
        <v>343</v>
      </c>
      <c r="L106" s="38">
        <v>19.8</v>
      </c>
      <c r="M106" s="119">
        <v>1</v>
      </c>
      <c r="N106" s="119"/>
      <c r="O106" s="125">
        <v>400</v>
      </c>
    </row>
    <row r="107" ht="104" customHeight="1" spans="1:15">
      <c r="A107" s="119">
        <v>32</v>
      </c>
      <c r="B107" s="38" t="s">
        <v>24</v>
      </c>
      <c r="C107" s="38" t="s">
        <v>226</v>
      </c>
      <c r="D107" s="37" t="s">
        <v>26</v>
      </c>
      <c r="E107" s="38" t="s">
        <v>344</v>
      </c>
      <c r="F107" s="121" t="s">
        <v>345</v>
      </c>
      <c r="G107" s="38" t="s">
        <v>205</v>
      </c>
      <c r="H107" s="38" t="s">
        <v>30</v>
      </c>
      <c r="I107" s="38" t="s">
        <v>337</v>
      </c>
      <c r="J107" s="38" t="s">
        <v>346</v>
      </c>
      <c r="K107" s="38" t="s">
        <v>347</v>
      </c>
      <c r="L107" s="38">
        <v>5</v>
      </c>
      <c r="M107" s="119">
        <v>1</v>
      </c>
      <c r="N107" s="119"/>
      <c r="O107" s="125">
        <v>1000</v>
      </c>
    </row>
    <row r="108" ht="104" customHeight="1" spans="1:15">
      <c r="A108" s="119">
        <v>33</v>
      </c>
      <c r="B108" s="38" t="s">
        <v>24</v>
      </c>
      <c r="C108" s="38" t="s">
        <v>226</v>
      </c>
      <c r="D108" s="37" t="s">
        <v>26</v>
      </c>
      <c r="E108" s="38" t="s">
        <v>348</v>
      </c>
      <c r="F108" s="121" t="s">
        <v>349</v>
      </c>
      <c r="G108" s="38" t="s">
        <v>205</v>
      </c>
      <c r="H108" s="38" t="s">
        <v>30</v>
      </c>
      <c r="I108" s="38" t="s">
        <v>350</v>
      </c>
      <c r="J108" s="38" t="s">
        <v>351</v>
      </c>
      <c r="K108" s="38" t="s">
        <v>352</v>
      </c>
      <c r="L108" s="38">
        <v>9.8</v>
      </c>
      <c r="M108" s="119">
        <v>1</v>
      </c>
      <c r="N108" s="119"/>
      <c r="O108" s="125">
        <v>250</v>
      </c>
    </row>
    <row r="109" ht="104" customHeight="1" spans="1:15">
      <c r="A109" s="119">
        <v>34</v>
      </c>
      <c r="B109" s="38" t="s">
        <v>24</v>
      </c>
      <c r="C109" s="38" t="s">
        <v>226</v>
      </c>
      <c r="D109" s="37" t="s">
        <v>26</v>
      </c>
      <c r="E109" s="38" t="s">
        <v>353</v>
      </c>
      <c r="F109" s="121" t="s">
        <v>354</v>
      </c>
      <c r="G109" s="38" t="s">
        <v>205</v>
      </c>
      <c r="H109" s="38" t="s">
        <v>30</v>
      </c>
      <c r="I109" s="38" t="s">
        <v>350</v>
      </c>
      <c r="J109" s="38" t="s">
        <v>351</v>
      </c>
      <c r="K109" s="38" t="s">
        <v>355</v>
      </c>
      <c r="L109" s="127">
        <f>(320*116+200*125+3*550+3000+1.5*1.5*2*280+2000*2+30*200)/10000</f>
        <v>7.803</v>
      </c>
      <c r="M109" s="119">
        <v>1</v>
      </c>
      <c r="N109" s="119"/>
      <c r="O109" s="125">
        <v>100</v>
      </c>
    </row>
    <row r="110" s="71" customFormat="1" ht="104" customHeight="1" spans="1:15">
      <c r="A110" s="119">
        <v>35</v>
      </c>
      <c r="B110" s="38" t="s">
        <v>24</v>
      </c>
      <c r="C110" s="38" t="s">
        <v>226</v>
      </c>
      <c r="D110" s="37" t="s">
        <v>26</v>
      </c>
      <c r="E110" s="38" t="s">
        <v>356</v>
      </c>
      <c r="F110" s="121" t="s">
        <v>357</v>
      </c>
      <c r="G110" s="38" t="s">
        <v>205</v>
      </c>
      <c r="H110" s="38" t="s">
        <v>30</v>
      </c>
      <c r="I110" s="38" t="s">
        <v>350</v>
      </c>
      <c r="J110" s="38" t="s">
        <v>358</v>
      </c>
      <c r="K110" s="38" t="s">
        <v>359</v>
      </c>
      <c r="L110" s="127">
        <v>19.3</v>
      </c>
      <c r="M110" s="119">
        <v>1</v>
      </c>
      <c r="N110" s="119"/>
      <c r="O110" s="125">
        <v>250</v>
      </c>
    </row>
    <row r="111" ht="104" customHeight="1" spans="1:15">
      <c r="A111" s="119">
        <v>36</v>
      </c>
      <c r="B111" s="38" t="s">
        <v>24</v>
      </c>
      <c r="C111" s="38" t="s">
        <v>226</v>
      </c>
      <c r="D111" s="37" t="s">
        <v>26</v>
      </c>
      <c r="E111" s="38" t="s">
        <v>360</v>
      </c>
      <c r="F111" s="121" t="s">
        <v>361</v>
      </c>
      <c r="G111" s="38" t="s">
        <v>205</v>
      </c>
      <c r="H111" s="38" t="s">
        <v>30</v>
      </c>
      <c r="I111" s="38" t="s">
        <v>350</v>
      </c>
      <c r="J111" s="38" t="s">
        <v>358</v>
      </c>
      <c r="K111" s="38" t="s">
        <v>362</v>
      </c>
      <c r="L111" s="127">
        <f>(320*105+100*125+3*450+3000+1.5*1.5*2*280+2000*2)/10000</f>
        <v>5.571</v>
      </c>
      <c r="M111" s="119">
        <v>1</v>
      </c>
      <c r="N111" s="119"/>
      <c r="O111" s="125">
        <v>400</v>
      </c>
    </row>
    <row r="112" ht="104" customHeight="1" spans="1:15">
      <c r="A112" s="119">
        <v>37</v>
      </c>
      <c r="B112" s="38" t="s">
        <v>24</v>
      </c>
      <c r="C112" s="38" t="s">
        <v>226</v>
      </c>
      <c r="D112" s="37" t="s">
        <v>26</v>
      </c>
      <c r="E112" s="38" t="s">
        <v>363</v>
      </c>
      <c r="F112" s="120" t="s">
        <v>364</v>
      </c>
      <c r="G112" s="38" t="s">
        <v>205</v>
      </c>
      <c r="H112" s="38" t="s">
        <v>30</v>
      </c>
      <c r="I112" s="38" t="s">
        <v>350</v>
      </c>
      <c r="J112" s="38" t="s">
        <v>358</v>
      </c>
      <c r="K112" s="38" t="s">
        <v>365</v>
      </c>
      <c r="L112" s="127">
        <f>(320*110+300*125+3*400+3000+1.5*1.5*2*280+2000*2)/10000</f>
        <v>8.216</v>
      </c>
      <c r="M112" s="119">
        <v>1</v>
      </c>
      <c r="N112" s="119"/>
      <c r="O112" s="125">
        <v>300</v>
      </c>
    </row>
    <row r="113" ht="104" customHeight="1" spans="1:15">
      <c r="A113" s="119">
        <v>38</v>
      </c>
      <c r="B113" s="38" t="s">
        <v>24</v>
      </c>
      <c r="C113" s="38" t="s">
        <v>226</v>
      </c>
      <c r="D113" s="37" t="s">
        <v>26</v>
      </c>
      <c r="E113" s="38" t="s">
        <v>366</v>
      </c>
      <c r="F113" s="120" t="s">
        <v>367</v>
      </c>
      <c r="G113" s="38" t="s">
        <v>205</v>
      </c>
      <c r="H113" s="38" t="s">
        <v>30</v>
      </c>
      <c r="I113" s="38" t="s">
        <v>350</v>
      </c>
      <c r="J113" s="38" t="s">
        <v>358</v>
      </c>
      <c r="K113" s="38" t="s">
        <v>368</v>
      </c>
      <c r="L113" s="38">
        <f>(320*52+150*125+3*150+3000+1.5*1.5*2*280+2000*2+30*50)/10000</f>
        <v>4.56</v>
      </c>
      <c r="M113" s="119">
        <v>1</v>
      </c>
      <c r="N113" s="119"/>
      <c r="O113" s="125">
        <v>250</v>
      </c>
    </row>
    <row r="114" ht="122" customHeight="1" spans="1:15">
      <c r="A114" s="119">
        <v>39</v>
      </c>
      <c r="B114" s="38" t="s">
        <v>24</v>
      </c>
      <c r="C114" s="38" t="s">
        <v>226</v>
      </c>
      <c r="D114" s="37" t="s">
        <v>26</v>
      </c>
      <c r="E114" s="38" t="s">
        <v>369</v>
      </c>
      <c r="F114" s="120" t="s">
        <v>370</v>
      </c>
      <c r="G114" s="38" t="s">
        <v>199</v>
      </c>
      <c r="H114" s="38" t="s">
        <v>30</v>
      </c>
      <c r="I114" s="38" t="s">
        <v>371</v>
      </c>
      <c r="J114" s="123" t="s">
        <v>372</v>
      </c>
      <c r="K114" s="123" t="s">
        <v>373</v>
      </c>
      <c r="L114" s="38">
        <v>8</v>
      </c>
      <c r="M114" s="119">
        <v>1</v>
      </c>
      <c r="N114" s="119"/>
      <c r="O114" s="125">
        <v>15000</v>
      </c>
    </row>
    <row r="115" ht="82" customHeight="1" spans="1:15">
      <c r="A115" s="119">
        <v>40</v>
      </c>
      <c r="B115" s="38" t="s">
        <v>24</v>
      </c>
      <c r="C115" s="38" t="s">
        <v>226</v>
      </c>
      <c r="D115" s="37" t="s">
        <v>26</v>
      </c>
      <c r="E115" s="123" t="s">
        <v>374</v>
      </c>
      <c r="F115" s="121" t="s">
        <v>375</v>
      </c>
      <c r="G115" s="38" t="s">
        <v>205</v>
      </c>
      <c r="H115" s="38" t="s">
        <v>30</v>
      </c>
      <c r="I115" s="128" t="s">
        <v>376</v>
      </c>
      <c r="J115" s="123" t="s">
        <v>377</v>
      </c>
      <c r="K115" s="123" t="s">
        <v>378</v>
      </c>
      <c r="L115" s="38">
        <v>9.8</v>
      </c>
      <c r="M115" s="119">
        <v>1</v>
      </c>
      <c r="N115" s="119"/>
      <c r="O115" s="125">
        <v>180</v>
      </c>
    </row>
    <row r="116" ht="36" customHeight="1" spans="1:15">
      <c r="A116" s="119">
        <v>41</v>
      </c>
      <c r="B116" s="38" t="s">
        <v>24</v>
      </c>
      <c r="C116" s="38" t="s">
        <v>226</v>
      </c>
      <c r="D116" s="37" t="s">
        <v>26</v>
      </c>
      <c r="E116" s="123" t="s">
        <v>379</v>
      </c>
      <c r="F116" s="120" t="s">
        <v>380</v>
      </c>
      <c r="G116" s="38" t="s">
        <v>205</v>
      </c>
      <c r="H116" s="38" t="s">
        <v>30</v>
      </c>
      <c r="I116" s="128" t="s">
        <v>376</v>
      </c>
      <c r="J116" s="123" t="s">
        <v>381</v>
      </c>
      <c r="K116" s="123" t="s">
        <v>382</v>
      </c>
      <c r="L116" s="38">
        <v>8</v>
      </c>
      <c r="M116" s="119">
        <v>1</v>
      </c>
      <c r="N116" s="119"/>
      <c r="O116" s="125">
        <v>300</v>
      </c>
    </row>
    <row r="117" ht="36" customHeight="1" spans="1:15">
      <c r="A117" s="119">
        <v>42</v>
      </c>
      <c r="B117" s="38" t="s">
        <v>24</v>
      </c>
      <c r="C117" s="38" t="s">
        <v>226</v>
      </c>
      <c r="D117" s="37" t="s">
        <v>26</v>
      </c>
      <c r="E117" s="123" t="s">
        <v>383</v>
      </c>
      <c r="F117" s="121" t="s">
        <v>384</v>
      </c>
      <c r="G117" s="38" t="s">
        <v>205</v>
      </c>
      <c r="H117" s="38" t="s">
        <v>30</v>
      </c>
      <c r="I117" s="128" t="s">
        <v>376</v>
      </c>
      <c r="J117" s="123" t="s">
        <v>385</v>
      </c>
      <c r="K117" s="123" t="s">
        <v>386</v>
      </c>
      <c r="L117" s="38">
        <v>3</v>
      </c>
      <c r="M117" s="119">
        <v>1</v>
      </c>
      <c r="N117" s="119"/>
      <c r="O117" s="125">
        <v>860</v>
      </c>
    </row>
    <row r="118" ht="54" customHeight="1" spans="1:15">
      <c r="A118" s="119">
        <v>43</v>
      </c>
      <c r="B118" s="38" t="s">
        <v>24</v>
      </c>
      <c r="C118" s="38" t="s">
        <v>226</v>
      </c>
      <c r="D118" s="37" t="s">
        <v>26</v>
      </c>
      <c r="E118" s="123" t="s">
        <v>387</v>
      </c>
      <c r="F118" s="120" t="s">
        <v>388</v>
      </c>
      <c r="G118" s="38" t="s">
        <v>205</v>
      </c>
      <c r="H118" s="38" t="s">
        <v>30</v>
      </c>
      <c r="I118" s="128" t="s">
        <v>376</v>
      </c>
      <c r="J118" s="123" t="s">
        <v>389</v>
      </c>
      <c r="K118" s="123" t="s">
        <v>390</v>
      </c>
      <c r="L118" s="38">
        <v>6</v>
      </c>
      <c r="M118" s="119">
        <v>1</v>
      </c>
      <c r="N118" s="119"/>
      <c r="O118" s="125">
        <v>500</v>
      </c>
    </row>
    <row r="119" ht="44" customHeight="1" spans="1:15">
      <c r="A119" s="119">
        <v>44</v>
      </c>
      <c r="B119" s="38" t="s">
        <v>24</v>
      </c>
      <c r="C119" s="38" t="s">
        <v>226</v>
      </c>
      <c r="D119" s="37" t="s">
        <v>26</v>
      </c>
      <c r="E119" s="123" t="s">
        <v>391</v>
      </c>
      <c r="F119" s="121" t="s">
        <v>392</v>
      </c>
      <c r="G119" s="38" t="s">
        <v>205</v>
      </c>
      <c r="H119" s="38" t="s">
        <v>30</v>
      </c>
      <c r="I119" s="128" t="s">
        <v>376</v>
      </c>
      <c r="J119" s="123" t="s">
        <v>393</v>
      </c>
      <c r="K119" s="123" t="s">
        <v>394</v>
      </c>
      <c r="L119" s="38">
        <v>6</v>
      </c>
      <c r="M119" s="119">
        <v>1</v>
      </c>
      <c r="N119" s="119"/>
      <c r="O119" s="119">
        <v>300</v>
      </c>
    </row>
    <row r="120" ht="40" customHeight="1" spans="1:15">
      <c r="A120" s="119">
        <v>45</v>
      </c>
      <c r="B120" s="38" t="s">
        <v>24</v>
      </c>
      <c r="C120" s="38" t="s">
        <v>226</v>
      </c>
      <c r="D120" s="37" t="s">
        <v>26</v>
      </c>
      <c r="E120" s="38" t="s">
        <v>395</v>
      </c>
      <c r="F120" s="120" t="s">
        <v>396</v>
      </c>
      <c r="G120" s="38" t="s">
        <v>205</v>
      </c>
      <c r="H120" s="38" t="s">
        <v>30</v>
      </c>
      <c r="I120" s="128" t="s">
        <v>376</v>
      </c>
      <c r="J120" s="38" t="s">
        <v>397</v>
      </c>
      <c r="K120" s="38" t="s">
        <v>398</v>
      </c>
      <c r="L120" s="119">
        <v>4</v>
      </c>
      <c r="M120" s="119">
        <v>1</v>
      </c>
      <c r="N120" s="119"/>
      <c r="O120" s="125">
        <v>600</v>
      </c>
    </row>
    <row r="121" ht="31" customHeight="1" spans="1:15">
      <c r="A121" s="89" t="s">
        <v>20</v>
      </c>
      <c r="B121" s="90"/>
      <c r="C121" s="90"/>
      <c r="D121" s="90"/>
      <c r="E121" s="80"/>
      <c r="F121" s="80"/>
      <c r="G121" s="86"/>
      <c r="H121" s="96"/>
      <c r="I121" s="81"/>
      <c r="J121" s="81"/>
      <c r="K121" s="81"/>
      <c r="L121" s="81">
        <v>0</v>
      </c>
      <c r="M121" s="81">
        <v>0</v>
      </c>
      <c r="N121" s="81">
        <v>0</v>
      </c>
      <c r="O121" s="81">
        <v>0</v>
      </c>
    </row>
    <row r="122" ht="33" customHeight="1" spans="1:15">
      <c r="A122" s="119">
        <v>1</v>
      </c>
      <c r="B122" s="38"/>
      <c r="C122" s="38"/>
      <c r="D122" s="38"/>
      <c r="E122" s="38" t="s">
        <v>194</v>
      </c>
      <c r="F122" s="119"/>
      <c r="G122" s="38"/>
      <c r="H122" s="38"/>
      <c r="I122" s="38"/>
      <c r="J122" s="38"/>
      <c r="K122" s="38"/>
      <c r="L122" s="129"/>
      <c r="M122" s="119"/>
      <c r="N122" s="119"/>
      <c r="O122" s="119"/>
    </row>
    <row r="123" ht="31" customHeight="1" spans="1:15">
      <c r="A123" s="89" t="s">
        <v>21</v>
      </c>
      <c r="B123" s="90"/>
      <c r="C123" s="90"/>
      <c r="D123" s="90"/>
      <c r="E123" s="80"/>
      <c r="F123" s="80"/>
      <c r="G123" s="86"/>
      <c r="H123" s="96"/>
      <c r="I123" s="81"/>
      <c r="J123" s="81"/>
      <c r="K123" s="81"/>
      <c r="L123" s="81">
        <f>SUM(L124:L129)</f>
        <v>171</v>
      </c>
      <c r="M123" s="81">
        <f>SUM(M124:M129)</f>
        <v>6</v>
      </c>
      <c r="N123" s="81">
        <f>SUM(N124:N129)</f>
        <v>0</v>
      </c>
      <c r="O123" s="81">
        <f>SUM(O124:O129)</f>
        <v>5783</v>
      </c>
    </row>
    <row r="124" ht="66" customHeight="1" spans="1:15">
      <c r="A124" s="119">
        <v>1</v>
      </c>
      <c r="B124" s="38" t="s">
        <v>24</v>
      </c>
      <c r="C124" s="38" t="s">
        <v>226</v>
      </c>
      <c r="D124" s="38" t="s">
        <v>40</v>
      </c>
      <c r="E124" s="38" t="s">
        <v>399</v>
      </c>
      <c r="F124" s="119"/>
      <c r="G124" s="38" t="s">
        <v>400</v>
      </c>
      <c r="H124" s="38" t="s">
        <v>30</v>
      </c>
      <c r="I124" s="38" t="s">
        <v>350</v>
      </c>
      <c r="J124" s="38" t="s">
        <v>401</v>
      </c>
      <c r="K124" s="38" t="s">
        <v>402</v>
      </c>
      <c r="L124" s="119">
        <v>45</v>
      </c>
      <c r="M124" s="119">
        <v>1</v>
      </c>
      <c r="N124" s="119"/>
      <c r="O124" s="119">
        <v>300</v>
      </c>
    </row>
    <row r="125" ht="66" customHeight="1" spans="1:15">
      <c r="A125" s="119">
        <v>2</v>
      </c>
      <c r="B125" s="38" t="s">
        <v>24</v>
      </c>
      <c r="C125" s="38" t="s">
        <v>226</v>
      </c>
      <c r="D125" s="38" t="s">
        <v>40</v>
      </c>
      <c r="E125" s="38" t="s">
        <v>403</v>
      </c>
      <c r="F125" s="119"/>
      <c r="G125" s="38" t="s">
        <v>400</v>
      </c>
      <c r="H125" s="38" t="s">
        <v>30</v>
      </c>
      <c r="I125" s="38" t="s">
        <v>350</v>
      </c>
      <c r="J125" s="38" t="s">
        <v>401</v>
      </c>
      <c r="K125" s="38" t="s">
        <v>402</v>
      </c>
      <c r="L125" s="119">
        <v>24</v>
      </c>
      <c r="M125" s="119">
        <v>1</v>
      </c>
      <c r="N125" s="119"/>
      <c r="O125" s="119">
        <v>200</v>
      </c>
    </row>
    <row r="126" ht="66" customHeight="1" spans="1:15">
      <c r="A126" s="119">
        <v>3</v>
      </c>
      <c r="B126" s="38" t="s">
        <v>24</v>
      </c>
      <c r="C126" s="38" t="s">
        <v>226</v>
      </c>
      <c r="D126" s="38" t="s">
        <v>40</v>
      </c>
      <c r="E126" s="38" t="s">
        <v>404</v>
      </c>
      <c r="F126" s="119"/>
      <c r="G126" s="38" t="s">
        <v>405</v>
      </c>
      <c r="H126" s="38" t="s">
        <v>30</v>
      </c>
      <c r="I126" s="38" t="s">
        <v>350</v>
      </c>
      <c r="J126" s="38" t="s">
        <v>406</v>
      </c>
      <c r="K126" s="38" t="s">
        <v>407</v>
      </c>
      <c r="L126" s="119">
        <v>30</v>
      </c>
      <c r="M126" s="119">
        <v>1</v>
      </c>
      <c r="N126" s="119"/>
      <c r="O126" s="119">
        <v>555</v>
      </c>
    </row>
    <row r="127" ht="66" customHeight="1" spans="1:15">
      <c r="A127" s="119">
        <v>4</v>
      </c>
      <c r="B127" s="38" t="s">
        <v>24</v>
      </c>
      <c r="C127" s="38" t="s">
        <v>226</v>
      </c>
      <c r="D127" s="38" t="s">
        <v>40</v>
      </c>
      <c r="E127" s="38" t="s">
        <v>408</v>
      </c>
      <c r="F127" s="119"/>
      <c r="G127" s="38" t="s">
        <v>400</v>
      </c>
      <c r="H127" s="38" t="s">
        <v>30</v>
      </c>
      <c r="I127" s="38" t="s">
        <v>350</v>
      </c>
      <c r="J127" s="38" t="s">
        <v>401</v>
      </c>
      <c r="K127" s="38" t="s">
        <v>402</v>
      </c>
      <c r="L127" s="119">
        <v>24</v>
      </c>
      <c r="M127" s="119">
        <v>1</v>
      </c>
      <c r="N127" s="119"/>
      <c r="O127" s="119">
        <v>1730</v>
      </c>
    </row>
    <row r="128" ht="66" customHeight="1" spans="1:15">
      <c r="A128" s="119">
        <v>5</v>
      </c>
      <c r="B128" s="38" t="s">
        <v>24</v>
      </c>
      <c r="C128" s="38" t="s">
        <v>226</v>
      </c>
      <c r="D128" s="38" t="s">
        <v>40</v>
      </c>
      <c r="E128" s="38" t="s">
        <v>409</v>
      </c>
      <c r="F128" s="119"/>
      <c r="G128" s="38" t="s">
        <v>400</v>
      </c>
      <c r="H128" s="38" t="s">
        <v>30</v>
      </c>
      <c r="I128" s="38" t="s">
        <v>350</v>
      </c>
      <c r="J128" s="38" t="s">
        <v>401</v>
      </c>
      <c r="K128" s="38" t="s">
        <v>402</v>
      </c>
      <c r="L128" s="119">
        <v>24</v>
      </c>
      <c r="M128" s="119">
        <v>1</v>
      </c>
      <c r="N128" s="119"/>
      <c r="O128" s="119">
        <v>1738</v>
      </c>
    </row>
    <row r="129" ht="66" customHeight="1" spans="1:15">
      <c r="A129" s="119">
        <v>6</v>
      </c>
      <c r="B129" s="38" t="s">
        <v>24</v>
      </c>
      <c r="C129" s="38" t="s">
        <v>226</v>
      </c>
      <c r="D129" s="38" t="s">
        <v>40</v>
      </c>
      <c r="E129" s="38" t="s">
        <v>410</v>
      </c>
      <c r="F129" s="119"/>
      <c r="G129" s="38" t="s">
        <v>405</v>
      </c>
      <c r="H129" s="38" t="s">
        <v>30</v>
      </c>
      <c r="I129" s="38" t="s">
        <v>350</v>
      </c>
      <c r="J129" s="38" t="s">
        <v>401</v>
      </c>
      <c r="K129" s="38" t="s">
        <v>402</v>
      </c>
      <c r="L129" s="119">
        <v>24</v>
      </c>
      <c r="M129" s="119">
        <v>1</v>
      </c>
      <c r="N129" s="119"/>
      <c r="O129" s="119">
        <v>1260</v>
      </c>
    </row>
    <row r="130" ht="31" customHeight="1" spans="1:15">
      <c r="A130" s="89" t="s">
        <v>22</v>
      </c>
      <c r="B130" s="90"/>
      <c r="C130" s="90"/>
      <c r="D130" s="90"/>
      <c r="E130" s="80"/>
      <c r="F130" s="80"/>
      <c r="G130" s="86"/>
      <c r="H130" s="96"/>
      <c r="I130" s="81"/>
      <c r="J130" s="81"/>
      <c r="K130" s="81"/>
      <c r="L130" s="104">
        <f>SUM(L131:L143)</f>
        <v>150.328</v>
      </c>
      <c r="M130" s="139">
        <f>SUM(M131:M143)</f>
        <v>13</v>
      </c>
      <c r="N130" s="104">
        <f>SUM(N131:N143)</f>
        <v>27.414</v>
      </c>
      <c r="O130" s="104">
        <f>SUM(O131:O143)</f>
        <v>46883</v>
      </c>
    </row>
    <row r="131" ht="51" customHeight="1" spans="1:15">
      <c r="A131" s="119">
        <v>1</v>
      </c>
      <c r="B131" s="38" t="s">
        <v>24</v>
      </c>
      <c r="C131" s="38" t="s">
        <v>226</v>
      </c>
      <c r="D131" s="38" t="s">
        <v>51</v>
      </c>
      <c r="E131" s="38" t="s">
        <v>411</v>
      </c>
      <c r="F131" s="119"/>
      <c r="G131" s="119" t="s">
        <v>412</v>
      </c>
      <c r="H131" s="38" t="s">
        <v>30</v>
      </c>
      <c r="I131" s="38" t="s">
        <v>413</v>
      </c>
      <c r="J131" s="38" t="s">
        <v>414</v>
      </c>
      <c r="K131" s="38" t="s">
        <v>415</v>
      </c>
      <c r="L131" s="119">
        <v>45.3</v>
      </c>
      <c r="M131" s="119">
        <v>1</v>
      </c>
      <c r="N131" s="119">
        <v>12.6</v>
      </c>
      <c r="O131" s="119">
        <v>25500</v>
      </c>
    </row>
    <row r="132" ht="51" customHeight="1" spans="1:15">
      <c r="A132" s="119">
        <v>2</v>
      </c>
      <c r="B132" s="38" t="s">
        <v>24</v>
      </c>
      <c r="C132" s="38" t="s">
        <v>226</v>
      </c>
      <c r="D132" s="38" t="s">
        <v>51</v>
      </c>
      <c r="E132" s="38" t="s">
        <v>416</v>
      </c>
      <c r="F132" s="119"/>
      <c r="G132" s="119" t="s">
        <v>417</v>
      </c>
      <c r="H132" s="38" t="s">
        <v>30</v>
      </c>
      <c r="I132" s="38" t="s">
        <v>413</v>
      </c>
      <c r="J132" s="38" t="s">
        <v>414</v>
      </c>
      <c r="K132" s="38" t="s">
        <v>418</v>
      </c>
      <c r="L132" s="119">
        <v>19</v>
      </c>
      <c r="M132" s="119">
        <v>1</v>
      </c>
      <c r="N132" s="119">
        <v>5.3</v>
      </c>
      <c r="O132" s="119">
        <v>12000</v>
      </c>
    </row>
    <row r="133" ht="51" customHeight="1" spans="1:15">
      <c r="A133" s="119">
        <v>3</v>
      </c>
      <c r="B133" s="38" t="s">
        <v>24</v>
      </c>
      <c r="C133" s="38" t="s">
        <v>226</v>
      </c>
      <c r="D133" s="38" t="s">
        <v>51</v>
      </c>
      <c r="E133" s="38" t="s">
        <v>419</v>
      </c>
      <c r="F133" s="119"/>
      <c r="G133" s="119" t="s">
        <v>420</v>
      </c>
      <c r="H133" s="38" t="s">
        <v>30</v>
      </c>
      <c r="I133" s="38" t="s">
        <v>350</v>
      </c>
      <c r="J133" s="38" t="s">
        <v>421</v>
      </c>
      <c r="K133" s="38" t="s">
        <v>422</v>
      </c>
      <c r="L133" s="136">
        <v>2.38</v>
      </c>
      <c r="M133" s="119">
        <v>1</v>
      </c>
      <c r="N133" s="119">
        <v>0.238</v>
      </c>
      <c r="O133" s="119">
        <v>300</v>
      </c>
    </row>
    <row r="134" ht="57" customHeight="1" spans="1:15">
      <c r="A134" s="119">
        <v>4</v>
      </c>
      <c r="B134" s="38" t="s">
        <v>24</v>
      </c>
      <c r="C134" s="38" t="s">
        <v>226</v>
      </c>
      <c r="D134" s="38" t="s">
        <v>51</v>
      </c>
      <c r="E134" s="38" t="s">
        <v>423</v>
      </c>
      <c r="F134" s="119"/>
      <c r="G134" s="119" t="s">
        <v>420</v>
      </c>
      <c r="H134" s="38" t="s">
        <v>30</v>
      </c>
      <c r="I134" s="38" t="s">
        <v>350</v>
      </c>
      <c r="J134" s="38" t="s">
        <v>421</v>
      </c>
      <c r="K134" s="38" t="s">
        <v>424</v>
      </c>
      <c r="L134" s="136">
        <v>1.38</v>
      </c>
      <c r="M134" s="119">
        <v>1</v>
      </c>
      <c r="N134" s="119">
        <v>0.138</v>
      </c>
      <c r="O134" s="119">
        <v>200</v>
      </c>
    </row>
    <row r="135" ht="57" customHeight="1" spans="1:15">
      <c r="A135" s="119">
        <v>5</v>
      </c>
      <c r="B135" s="38" t="s">
        <v>24</v>
      </c>
      <c r="C135" s="38" t="s">
        <v>226</v>
      </c>
      <c r="D135" s="38" t="s">
        <v>51</v>
      </c>
      <c r="E135" s="38" t="s">
        <v>425</v>
      </c>
      <c r="F135" s="119"/>
      <c r="G135" s="130" t="s">
        <v>420</v>
      </c>
      <c r="H135" s="38" t="s">
        <v>30</v>
      </c>
      <c r="I135" s="38" t="s">
        <v>350</v>
      </c>
      <c r="J135" s="38" t="s">
        <v>421</v>
      </c>
      <c r="K135" s="38" t="s">
        <v>426</v>
      </c>
      <c r="L135" s="136">
        <v>1.63</v>
      </c>
      <c r="M135" s="119">
        <v>1</v>
      </c>
      <c r="N135" s="119">
        <v>0.163</v>
      </c>
      <c r="O135" s="119">
        <v>555</v>
      </c>
    </row>
    <row r="136" ht="57" customHeight="1" spans="1:15">
      <c r="A136" s="119">
        <v>6</v>
      </c>
      <c r="B136" s="38" t="s">
        <v>24</v>
      </c>
      <c r="C136" s="38" t="s">
        <v>226</v>
      </c>
      <c r="D136" s="38" t="s">
        <v>51</v>
      </c>
      <c r="E136" s="38" t="s">
        <v>427</v>
      </c>
      <c r="F136" s="119"/>
      <c r="G136" s="130" t="s">
        <v>420</v>
      </c>
      <c r="H136" s="38" t="s">
        <v>30</v>
      </c>
      <c r="I136" s="38" t="s">
        <v>350</v>
      </c>
      <c r="J136" s="38" t="s">
        <v>421</v>
      </c>
      <c r="K136" s="38" t="s">
        <v>428</v>
      </c>
      <c r="L136" s="136">
        <v>3.5</v>
      </c>
      <c r="M136" s="119">
        <v>1</v>
      </c>
      <c r="N136" s="119">
        <v>0.35</v>
      </c>
      <c r="O136" s="119">
        <v>1730</v>
      </c>
    </row>
    <row r="137" ht="57" customHeight="1" spans="1:15">
      <c r="A137" s="119">
        <v>7</v>
      </c>
      <c r="B137" s="38" t="s">
        <v>24</v>
      </c>
      <c r="C137" s="38" t="s">
        <v>226</v>
      </c>
      <c r="D137" s="38" t="s">
        <v>51</v>
      </c>
      <c r="E137" s="38" t="s">
        <v>429</v>
      </c>
      <c r="F137" s="119"/>
      <c r="G137" s="130" t="s">
        <v>420</v>
      </c>
      <c r="H137" s="38" t="s">
        <v>30</v>
      </c>
      <c r="I137" s="38" t="s">
        <v>350</v>
      </c>
      <c r="J137" s="38" t="s">
        <v>421</v>
      </c>
      <c r="K137" s="38" t="s">
        <v>422</v>
      </c>
      <c r="L137" s="136">
        <v>2.85</v>
      </c>
      <c r="M137" s="119">
        <v>1</v>
      </c>
      <c r="N137" s="119">
        <v>0.285</v>
      </c>
      <c r="O137" s="119">
        <v>600</v>
      </c>
    </row>
    <row r="138" ht="59" customHeight="1" spans="1:15">
      <c r="A138" s="119">
        <v>8</v>
      </c>
      <c r="B138" s="38" t="s">
        <v>24</v>
      </c>
      <c r="C138" s="38" t="s">
        <v>226</v>
      </c>
      <c r="D138" s="38" t="s">
        <v>51</v>
      </c>
      <c r="E138" s="38" t="s">
        <v>430</v>
      </c>
      <c r="F138" s="119"/>
      <c r="G138" s="130" t="s">
        <v>420</v>
      </c>
      <c r="H138" s="38" t="s">
        <v>30</v>
      </c>
      <c r="I138" s="38" t="s">
        <v>350</v>
      </c>
      <c r="J138" s="38" t="s">
        <v>421</v>
      </c>
      <c r="K138" s="38" t="s">
        <v>431</v>
      </c>
      <c r="L138" s="136">
        <v>4</v>
      </c>
      <c r="M138" s="119">
        <v>1</v>
      </c>
      <c r="N138" s="119">
        <v>0.4</v>
      </c>
      <c r="O138" s="119">
        <v>1738</v>
      </c>
    </row>
    <row r="139" ht="59" customHeight="1" spans="1:15">
      <c r="A139" s="119">
        <v>9</v>
      </c>
      <c r="B139" s="38" t="s">
        <v>24</v>
      </c>
      <c r="C139" s="38" t="s">
        <v>226</v>
      </c>
      <c r="D139" s="38" t="s">
        <v>51</v>
      </c>
      <c r="E139" s="38" t="s">
        <v>432</v>
      </c>
      <c r="F139" s="119"/>
      <c r="G139" s="119" t="s">
        <v>420</v>
      </c>
      <c r="H139" s="38" t="s">
        <v>30</v>
      </c>
      <c r="I139" s="38" t="s">
        <v>350</v>
      </c>
      <c r="J139" s="38" t="s">
        <v>421</v>
      </c>
      <c r="K139" s="38" t="s">
        <v>426</v>
      </c>
      <c r="L139" s="136">
        <v>1.2</v>
      </c>
      <c r="M139" s="119">
        <v>1</v>
      </c>
      <c r="N139" s="119">
        <v>0.12</v>
      </c>
      <c r="O139" s="119">
        <v>400</v>
      </c>
    </row>
    <row r="140" ht="51" customHeight="1" spans="1:15">
      <c r="A140" s="119">
        <v>10</v>
      </c>
      <c r="B140" s="38" t="s">
        <v>24</v>
      </c>
      <c r="C140" s="38" t="s">
        <v>226</v>
      </c>
      <c r="D140" s="38" t="s">
        <v>51</v>
      </c>
      <c r="E140" s="38" t="s">
        <v>433</v>
      </c>
      <c r="F140" s="119"/>
      <c r="G140" s="119" t="s">
        <v>420</v>
      </c>
      <c r="H140" s="38" t="s">
        <v>30</v>
      </c>
      <c r="I140" s="38" t="s">
        <v>350</v>
      </c>
      <c r="J140" s="38" t="s">
        <v>421</v>
      </c>
      <c r="K140" s="38" t="s">
        <v>434</v>
      </c>
      <c r="L140" s="136">
        <v>1.2</v>
      </c>
      <c r="M140" s="119">
        <v>1</v>
      </c>
      <c r="N140" s="119">
        <v>0.12</v>
      </c>
      <c r="O140" s="119">
        <v>1260</v>
      </c>
    </row>
    <row r="141" ht="51" customHeight="1" spans="1:15">
      <c r="A141" s="119">
        <v>11</v>
      </c>
      <c r="B141" s="38" t="s">
        <v>24</v>
      </c>
      <c r="C141" s="38" t="s">
        <v>226</v>
      </c>
      <c r="D141" s="38" t="s">
        <v>51</v>
      </c>
      <c r="E141" s="38" t="s">
        <v>435</v>
      </c>
      <c r="F141" s="119"/>
      <c r="G141" s="119" t="s">
        <v>420</v>
      </c>
      <c r="H141" s="38" t="s">
        <v>30</v>
      </c>
      <c r="I141" s="38" t="s">
        <v>320</v>
      </c>
      <c r="J141" s="38" t="s">
        <v>421</v>
      </c>
      <c r="K141" s="38" t="s">
        <v>436</v>
      </c>
      <c r="L141" s="140">
        <f>3*1.2*3600*24/10000</f>
        <v>31.104</v>
      </c>
      <c r="M141" s="119">
        <v>1</v>
      </c>
      <c r="N141" s="119">
        <v>3.6</v>
      </c>
      <c r="O141" s="119">
        <v>1200</v>
      </c>
    </row>
    <row r="142" ht="51" customHeight="1" spans="1:15">
      <c r="A142" s="119">
        <v>12</v>
      </c>
      <c r="B142" s="38" t="s">
        <v>24</v>
      </c>
      <c r="C142" s="38" t="s">
        <v>226</v>
      </c>
      <c r="D142" s="38" t="s">
        <v>51</v>
      </c>
      <c r="E142" s="38" t="s">
        <v>437</v>
      </c>
      <c r="F142" s="119"/>
      <c r="G142" s="119" t="s">
        <v>420</v>
      </c>
      <c r="H142" s="38" t="s">
        <v>30</v>
      </c>
      <c r="I142" s="38" t="s">
        <v>320</v>
      </c>
      <c r="J142" s="38" t="s">
        <v>421</v>
      </c>
      <c r="K142" s="38" t="s">
        <v>438</v>
      </c>
      <c r="L142" s="140">
        <f>3*1.2*3100*24/10000</f>
        <v>26.784</v>
      </c>
      <c r="M142" s="119">
        <v>1</v>
      </c>
      <c r="N142" s="119">
        <v>3.1</v>
      </c>
      <c r="O142" s="119">
        <v>800</v>
      </c>
    </row>
    <row r="143" ht="51" customHeight="1" spans="1:15">
      <c r="A143" s="119">
        <v>13</v>
      </c>
      <c r="B143" s="126" t="s">
        <v>24</v>
      </c>
      <c r="C143" s="126" t="s">
        <v>226</v>
      </c>
      <c r="D143" s="126" t="s">
        <v>51</v>
      </c>
      <c r="E143" s="38" t="s">
        <v>439</v>
      </c>
      <c r="F143" s="131"/>
      <c r="G143" s="131" t="s">
        <v>420</v>
      </c>
      <c r="H143" s="126" t="s">
        <v>30</v>
      </c>
      <c r="I143" s="38" t="s">
        <v>299</v>
      </c>
      <c r="J143" s="38" t="s">
        <v>440</v>
      </c>
      <c r="K143" s="38" t="s">
        <v>441</v>
      </c>
      <c r="L143" s="126">
        <v>10</v>
      </c>
      <c r="M143" s="131">
        <v>1</v>
      </c>
      <c r="N143" s="119">
        <v>1</v>
      </c>
      <c r="O143" s="119">
        <v>600</v>
      </c>
    </row>
    <row r="144" ht="51" customHeight="1" spans="1:15">
      <c r="A144" s="92" t="s">
        <v>442</v>
      </c>
      <c r="B144" s="99"/>
      <c r="C144" s="99"/>
      <c r="D144" s="100"/>
      <c r="E144" s="38"/>
      <c r="F144" s="131"/>
      <c r="G144" s="132"/>
      <c r="H144" s="126"/>
      <c r="I144" s="38"/>
      <c r="J144" s="38"/>
      <c r="K144" s="38"/>
      <c r="L144" s="141">
        <f>L145+L214+L216+L218</f>
        <v>174.38</v>
      </c>
      <c r="M144" s="141">
        <f>M145+M214+M216+M218</f>
        <v>70</v>
      </c>
      <c r="N144" s="141">
        <f>N145+N214+N216+N218</f>
        <v>4.31</v>
      </c>
      <c r="O144" s="141">
        <f>O145+O214+O216+O218</f>
        <v>189341</v>
      </c>
    </row>
    <row r="145" ht="24" customHeight="1" spans="1:15">
      <c r="A145" s="89" t="s">
        <v>19</v>
      </c>
      <c r="B145" s="90"/>
      <c r="C145" s="90"/>
      <c r="D145" s="90"/>
      <c r="E145" s="80"/>
      <c r="F145" s="80"/>
      <c r="G145" s="79"/>
      <c r="H145" s="96"/>
      <c r="I145" s="81"/>
      <c r="J145" s="81"/>
      <c r="K145" s="81"/>
      <c r="L145" s="81">
        <f>SUM(L146:L213)</f>
        <v>132.88</v>
      </c>
      <c r="M145" s="81">
        <f>SUM(M146:M213)</f>
        <v>68</v>
      </c>
      <c r="N145" s="81">
        <v>0</v>
      </c>
      <c r="O145" s="81">
        <f>SUM(O146:O213)</f>
        <v>131341</v>
      </c>
    </row>
    <row r="146" ht="53" customHeight="1" spans="1:15">
      <c r="A146" s="133">
        <v>1</v>
      </c>
      <c r="B146" s="106" t="s">
        <v>24</v>
      </c>
      <c r="C146" s="106" t="s">
        <v>443</v>
      </c>
      <c r="D146" s="32" t="s">
        <v>26</v>
      </c>
      <c r="E146" s="134" t="s">
        <v>444</v>
      </c>
      <c r="F146" s="133" t="s">
        <v>445</v>
      </c>
      <c r="G146" s="106" t="s">
        <v>29</v>
      </c>
      <c r="H146" s="106" t="s">
        <v>30</v>
      </c>
      <c r="I146" s="106" t="s">
        <v>446</v>
      </c>
      <c r="J146" s="142" t="s">
        <v>447</v>
      </c>
      <c r="K146" s="63" t="s">
        <v>448</v>
      </c>
      <c r="L146" s="133">
        <v>1.2</v>
      </c>
      <c r="M146" s="133">
        <v>1</v>
      </c>
      <c r="N146" s="133"/>
      <c r="O146" s="106">
        <v>13500</v>
      </c>
    </row>
    <row r="147" ht="68" customHeight="1" spans="1:15">
      <c r="A147" s="133">
        <v>2</v>
      </c>
      <c r="B147" s="106" t="s">
        <v>24</v>
      </c>
      <c r="C147" s="106" t="s">
        <v>443</v>
      </c>
      <c r="D147" s="32" t="s">
        <v>26</v>
      </c>
      <c r="E147" s="134" t="s">
        <v>449</v>
      </c>
      <c r="F147" s="133" t="s">
        <v>450</v>
      </c>
      <c r="G147" s="106" t="s">
        <v>29</v>
      </c>
      <c r="H147" s="106" t="s">
        <v>30</v>
      </c>
      <c r="I147" s="106" t="s">
        <v>446</v>
      </c>
      <c r="J147" s="142" t="s">
        <v>451</v>
      </c>
      <c r="K147" s="63" t="s">
        <v>452</v>
      </c>
      <c r="L147" s="133">
        <v>1.2</v>
      </c>
      <c r="M147" s="133">
        <v>1</v>
      </c>
      <c r="N147" s="133"/>
      <c r="O147" s="106">
        <v>25000</v>
      </c>
    </row>
    <row r="148" ht="77" customHeight="1" spans="1:15">
      <c r="A148" s="133">
        <v>3</v>
      </c>
      <c r="B148" s="106" t="s">
        <v>24</v>
      </c>
      <c r="C148" s="106" t="s">
        <v>443</v>
      </c>
      <c r="D148" s="32" t="s">
        <v>26</v>
      </c>
      <c r="E148" s="134" t="s">
        <v>453</v>
      </c>
      <c r="F148" s="133" t="s">
        <v>454</v>
      </c>
      <c r="G148" s="106" t="s">
        <v>455</v>
      </c>
      <c r="H148" s="106" t="s">
        <v>30</v>
      </c>
      <c r="I148" s="106" t="s">
        <v>456</v>
      </c>
      <c r="J148" s="143" t="s">
        <v>457</v>
      </c>
      <c r="K148" s="144" t="s">
        <v>458</v>
      </c>
      <c r="L148" s="133">
        <v>1.5</v>
      </c>
      <c r="M148" s="133">
        <v>1</v>
      </c>
      <c r="N148" s="133"/>
      <c r="O148" s="106">
        <v>2000</v>
      </c>
    </row>
    <row r="149" ht="44" customHeight="1" spans="1:15">
      <c r="A149" s="133">
        <v>4</v>
      </c>
      <c r="B149" s="106" t="s">
        <v>24</v>
      </c>
      <c r="C149" s="106" t="s">
        <v>443</v>
      </c>
      <c r="D149" s="32" t="s">
        <v>26</v>
      </c>
      <c r="E149" s="134" t="s">
        <v>459</v>
      </c>
      <c r="F149" s="133" t="s">
        <v>460</v>
      </c>
      <c r="G149" s="106" t="s">
        <v>455</v>
      </c>
      <c r="H149" s="106" t="s">
        <v>30</v>
      </c>
      <c r="I149" s="106" t="s">
        <v>461</v>
      </c>
      <c r="J149" s="142" t="s">
        <v>447</v>
      </c>
      <c r="K149" s="63" t="s">
        <v>448</v>
      </c>
      <c r="L149" s="133">
        <v>1.3</v>
      </c>
      <c r="M149" s="133">
        <v>1</v>
      </c>
      <c r="N149" s="133"/>
      <c r="O149" s="106">
        <v>1150</v>
      </c>
    </row>
    <row r="150" ht="67" customHeight="1" spans="1:15">
      <c r="A150" s="133">
        <v>5</v>
      </c>
      <c r="B150" s="106" t="s">
        <v>24</v>
      </c>
      <c r="C150" s="106" t="s">
        <v>443</v>
      </c>
      <c r="D150" s="32" t="s">
        <v>26</v>
      </c>
      <c r="E150" s="134" t="s">
        <v>462</v>
      </c>
      <c r="F150" s="133" t="s">
        <v>463</v>
      </c>
      <c r="G150" s="106" t="s">
        <v>455</v>
      </c>
      <c r="H150" s="106" t="s">
        <v>30</v>
      </c>
      <c r="I150" s="106" t="s">
        <v>464</v>
      </c>
      <c r="J150" s="143" t="s">
        <v>465</v>
      </c>
      <c r="K150" s="144" t="s">
        <v>466</v>
      </c>
      <c r="L150" s="133">
        <v>1.2</v>
      </c>
      <c r="M150" s="133">
        <v>1</v>
      </c>
      <c r="N150" s="133"/>
      <c r="O150" s="106">
        <v>1100</v>
      </c>
    </row>
    <row r="151" ht="42" customHeight="1" spans="1:15">
      <c r="A151" s="133">
        <v>6</v>
      </c>
      <c r="B151" s="106" t="s">
        <v>24</v>
      </c>
      <c r="C151" s="106" t="s">
        <v>443</v>
      </c>
      <c r="D151" s="32" t="s">
        <v>26</v>
      </c>
      <c r="E151" s="134" t="s">
        <v>467</v>
      </c>
      <c r="F151" s="133" t="s">
        <v>468</v>
      </c>
      <c r="G151" s="106" t="s">
        <v>455</v>
      </c>
      <c r="H151" s="106" t="s">
        <v>30</v>
      </c>
      <c r="I151" s="106" t="s">
        <v>464</v>
      </c>
      <c r="J151" s="142" t="s">
        <v>447</v>
      </c>
      <c r="K151" s="63" t="s">
        <v>448</v>
      </c>
      <c r="L151" s="133">
        <v>1.5</v>
      </c>
      <c r="M151" s="133">
        <v>1</v>
      </c>
      <c r="N151" s="133"/>
      <c r="O151" s="106">
        <v>2200</v>
      </c>
    </row>
    <row r="152" ht="64" customHeight="1" spans="1:15">
      <c r="A152" s="133">
        <v>7</v>
      </c>
      <c r="B152" s="106" t="s">
        <v>24</v>
      </c>
      <c r="C152" s="106" t="s">
        <v>443</v>
      </c>
      <c r="D152" s="32" t="s">
        <v>26</v>
      </c>
      <c r="E152" s="134" t="s">
        <v>469</v>
      </c>
      <c r="F152" s="133" t="s">
        <v>470</v>
      </c>
      <c r="G152" s="106" t="s">
        <v>455</v>
      </c>
      <c r="H152" s="106" t="s">
        <v>30</v>
      </c>
      <c r="I152" s="106" t="s">
        <v>464</v>
      </c>
      <c r="J152" s="143" t="s">
        <v>471</v>
      </c>
      <c r="K152" s="144" t="s">
        <v>472</v>
      </c>
      <c r="L152" s="133">
        <v>1.7</v>
      </c>
      <c r="M152" s="133">
        <v>1</v>
      </c>
      <c r="N152" s="133"/>
      <c r="O152" s="106">
        <v>100</v>
      </c>
    </row>
    <row r="153" ht="63" customHeight="1" spans="1:15">
      <c r="A153" s="133">
        <v>8</v>
      </c>
      <c r="B153" s="106" t="s">
        <v>24</v>
      </c>
      <c r="C153" s="106" t="s">
        <v>443</v>
      </c>
      <c r="D153" s="32" t="s">
        <v>26</v>
      </c>
      <c r="E153" s="134" t="s">
        <v>473</v>
      </c>
      <c r="F153" s="133" t="s">
        <v>474</v>
      </c>
      <c r="G153" s="106" t="s">
        <v>455</v>
      </c>
      <c r="H153" s="106" t="s">
        <v>30</v>
      </c>
      <c r="I153" s="106" t="s">
        <v>475</v>
      </c>
      <c r="J153" s="143" t="s">
        <v>476</v>
      </c>
      <c r="K153" s="144" t="s">
        <v>477</v>
      </c>
      <c r="L153" s="133">
        <v>1.63</v>
      </c>
      <c r="M153" s="133">
        <v>1</v>
      </c>
      <c r="N153" s="133"/>
      <c r="O153" s="106">
        <v>2100</v>
      </c>
    </row>
    <row r="154" ht="75" customHeight="1" spans="1:15">
      <c r="A154" s="133">
        <v>9</v>
      </c>
      <c r="B154" s="106" t="s">
        <v>24</v>
      </c>
      <c r="C154" s="106" t="s">
        <v>443</v>
      </c>
      <c r="D154" s="32" t="s">
        <v>26</v>
      </c>
      <c r="E154" s="134" t="s">
        <v>478</v>
      </c>
      <c r="F154" s="133" t="s">
        <v>479</v>
      </c>
      <c r="G154" s="106" t="s">
        <v>455</v>
      </c>
      <c r="H154" s="106" t="s">
        <v>30</v>
      </c>
      <c r="I154" s="106" t="s">
        <v>475</v>
      </c>
      <c r="J154" s="143" t="s">
        <v>480</v>
      </c>
      <c r="K154" s="144" t="s">
        <v>481</v>
      </c>
      <c r="L154" s="133">
        <v>1.3</v>
      </c>
      <c r="M154" s="133">
        <v>1</v>
      </c>
      <c r="N154" s="133"/>
      <c r="O154" s="106">
        <v>1200</v>
      </c>
    </row>
    <row r="155" ht="99" customHeight="1" spans="1:15">
      <c r="A155" s="133">
        <v>10</v>
      </c>
      <c r="B155" s="106" t="s">
        <v>24</v>
      </c>
      <c r="C155" s="106" t="s">
        <v>443</v>
      </c>
      <c r="D155" s="32" t="s">
        <v>26</v>
      </c>
      <c r="E155" s="134" t="s">
        <v>482</v>
      </c>
      <c r="F155" s="133" t="s">
        <v>483</v>
      </c>
      <c r="G155" s="106" t="s">
        <v>455</v>
      </c>
      <c r="H155" s="106" t="s">
        <v>30</v>
      </c>
      <c r="I155" s="106" t="s">
        <v>475</v>
      </c>
      <c r="J155" s="144" t="s">
        <v>484</v>
      </c>
      <c r="K155" s="144" t="s">
        <v>485</v>
      </c>
      <c r="L155" s="133">
        <f>1.4+0.5</f>
        <v>1.9</v>
      </c>
      <c r="M155" s="133">
        <v>1</v>
      </c>
      <c r="N155" s="133"/>
      <c r="O155" s="106">
        <v>3200</v>
      </c>
    </row>
    <row r="156" ht="63" customHeight="1" spans="1:15">
      <c r="A156" s="133">
        <v>11</v>
      </c>
      <c r="B156" s="106" t="s">
        <v>24</v>
      </c>
      <c r="C156" s="106" t="s">
        <v>443</v>
      </c>
      <c r="D156" s="32" t="s">
        <v>26</v>
      </c>
      <c r="E156" s="134" t="s">
        <v>486</v>
      </c>
      <c r="F156" s="133" t="s">
        <v>487</v>
      </c>
      <c r="G156" s="106" t="s">
        <v>455</v>
      </c>
      <c r="H156" s="106" t="s">
        <v>30</v>
      </c>
      <c r="I156" s="145" t="s">
        <v>488</v>
      </c>
      <c r="J156" s="143" t="s">
        <v>489</v>
      </c>
      <c r="K156" s="144" t="s">
        <v>490</v>
      </c>
      <c r="L156" s="133">
        <v>1.25</v>
      </c>
      <c r="M156" s="133">
        <v>1</v>
      </c>
      <c r="N156" s="133"/>
      <c r="O156" s="106">
        <v>3000</v>
      </c>
    </row>
    <row r="157" ht="63" customHeight="1" spans="1:15">
      <c r="A157" s="133">
        <v>12</v>
      </c>
      <c r="B157" s="106" t="s">
        <v>24</v>
      </c>
      <c r="C157" s="106" t="s">
        <v>443</v>
      </c>
      <c r="D157" s="32" t="s">
        <v>26</v>
      </c>
      <c r="E157" s="134" t="s">
        <v>491</v>
      </c>
      <c r="F157" s="133" t="s">
        <v>492</v>
      </c>
      <c r="G157" s="106" t="s">
        <v>455</v>
      </c>
      <c r="H157" s="106" t="s">
        <v>30</v>
      </c>
      <c r="I157" s="145" t="s">
        <v>488</v>
      </c>
      <c r="J157" s="143" t="s">
        <v>447</v>
      </c>
      <c r="K157" s="144" t="s">
        <v>493</v>
      </c>
      <c r="L157" s="133">
        <v>1.2</v>
      </c>
      <c r="M157" s="133">
        <v>1</v>
      </c>
      <c r="N157" s="133"/>
      <c r="O157" s="106">
        <v>5000</v>
      </c>
    </row>
    <row r="158" ht="87" customHeight="1" spans="1:15">
      <c r="A158" s="133">
        <v>13</v>
      </c>
      <c r="B158" s="106" t="s">
        <v>24</v>
      </c>
      <c r="C158" s="106" t="s">
        <v>443</v>
      </c>
      <c r="D158" s="32" t="s">
        <v>26</v>
      </c>
      <c r="E158" s="134" t="s">
        <v>494</v>
      </c>
      <c r="F158" s="133" t="s">
        <v>495</v>
      </c>
      <c r="G158" s="135" t="s">
        <v>455</v>
      </c>
      <c r="H158" s="135" t="s">
        <v>30</v>
      </c>
      <c r="I158" s="145" t="s">
        <v>488</v>
      </c>
      <c r="J158" s="146" t="s">
        <v>496</v>
      </c>
      <c r="K158" s="144" t="s">
        <v>497</v>
      </c>
      <c r="L158" s="133">
        <f>1.26+0.3</f>
        <v>1.56</v>
      </c>
      <c r="M158" s="133">
        <v>1</v>
      </c>
      <c r="N158" s="133"/>
      <c r="O158" s="106">
        <v>600</v>
      </c>
    </row>
    <row r="159" ht="63" customHeight="1" spans="1:15">
      <c r="A159" s="133">
        <v>14</v>
      </c>
      <c r="B159" s="106" t="s">
        <v>24</v>
      </c>
      <c r="C159" s="106" t="s">
        <v>443</v>
      </c>
      <c r="D159" s="32" t="s">
        <v>26</v>
      </c>
      <c r="E159" s="134" t="s">
        <v>498</v>
      </c>
      <c r="F159" s="133" t="s">
        <v>499</v>
      </c>
      <c r="G159" s="106" t="s">
        <v>455</v>
      </c>
      <c r="H159" s="106" t="s">
        <v>30</v>
      </c>
      <c r="I159" s="145" t="s">
        <v>488</v>
      </c>
      <c r="J159" s="142" t="s">
        <v>447</v>
      </c>
      <c r="K159" s="63" t="s">
        <v>448</v>
      </c>
      <c r="L159" s="133">
        <v>1.1</v>
      </c>
      <c r="M159" s="133">
        <v>1</v>
      </c>
      <c r="N159" s="133"/>
      <c r="O159" s="106">
        <v>350</v>
      </c>
    </row>
    <row r="160" ht="72" customHeight="1" spans="1:15">
      <c r="A160" s="133">
        <v>15</v>
      </c>
      <c r="B160" s="106" t="s">
        <v>24</v>
      </c>
      <c r="C160" s="106" t="s">
        <v>443</v>
      </c>
      <c r="D160" s="32" t="s">
        <v>26</v>
      </c>
      <c r="E160" s="134" t="s">
        <v>500</v>
      </c>
      <c r="F160" s="133" t="s">
        <v>501</v>
      </c>
      <c r="G160" s="106" t="s">
        <v>455</v>
      </c>
      <c r="H160" s="106" t="s">
        <v>30</v>
      </c>
      <c r="I160" s="106" t="s">
        <v>502</v>
      </c>
      <c r="J160" s="144" t="s">
        <v>503</v>
      </c>
      <c r="K160" s="144" t="s">
        <v>504</v>
      </c>
      <c r="L160" s="133">
        <f>1.3+4.94</f>
        <v>6.24</v>
      </c>
      <c r="M160" s="133">
        <v>1</v>
      </c>
      <c r="N160" s="133"/>
      <c r="O160" s="106">
        <v>1000</v>
      </c>
    </row>
    <row r="161" ht="51" customHeight="1" spans="1:15">
      <c r="A161" s="133">
        <v>16</v>
      </c>
      <c r="B161" s="106" t="s">
        <v>24</v>
      </c>
      <c r="C161" s="106" t="s">
        <v>443</v>
      </c>
      <c r="D161" s="32" t="s">
        <v>26</v>
      </c>
      <c r="E161" s="134" t="s">
        <v>505</v>
      </c>
      <c r="F161" s="133" t="s">
        <v>506</v>
      </c>
      <c r="G161" s="106" t="s">
        <v>455</v>
      </c>
      <c r="H161" s="106" t="s">
        <v>30</v>
      </c>
      <c r="I161" s="106" t="s">
        <v>507</v>
      </c>
      <c r="J161" s="143" t="s">
        <v>508</v>
      </c>
      <c r="K161" s="144" t="s">
        <v>509</v>
      </c>
      <c r="L161" s="133">
        <v>1.7</v>
      </c>
      <c r="M161" s="133">
        <v>1</v>
      </c>
      <c r="N161" s="133"/>
      <c r="O161" s="106">
        <v>4000</v>
      </c>
    </row>
    <row r="162" ht="70" customHeight="1" spans="1:15">
      <c r="A162" s="133">
        <v>17</v>
      </c>
      <c r="B162" s="106" t="s">
        <v>24</v>
      </c>
      <c r="C162" s="106" t="s">
        <v>443</v>
      </c>
      <c r="D162" s="32" t="s">
        <v>26</v>
      </c>
      <c r="E162" s="134" t="s">
        <v>510</v>
      </c>
      <c r="F162" s="133" t="s">
        <v>511</v>
      </c>
      <c r="G162" s="106" t="s">
        <v>205</v>
      </c>
      <c r="H162" s="106" t="s">
        <v>30</v>
      </c>
      <c r="I162" s="106" t="s">
        <v>456</v>
      </c>
      <c r="J162" s="144" t="s">
        <v>512</v>
      </c>
      <c r="K162" s="144" t="s">
        <v>513</v>
      </c>
      <c r="L162" s="136">
        <f>1</f>
        <v>1</v>
      </c>
      <c r="M162" s="133">
        <v>1</v>
      </c>
      <c r="N162" s="133"/>
      <c r="O162" s="106">
        <v>600</v>
      </c>
    </row>
    <row r="163" ht="49" customHeight="1" spans="1:15">
      <c r="A163" s="133">
        <v>18</v>
      </c>
      <c r="B163" s="106" t="s">
        <v>24</v>
      </c>
      <c r="C163" s="106" t="s">
        <v>443</v>
      </c>
      <c r="D163" s="32" t="s">
        <v>26</v>
      </c>
      <c r="E163" s="134" t="s">
        <v>514</v>
      </c>
      <c r="F163" s="133" t="s">
        <v>515</v>
      </c>
      <c r="G163" s="106" t="s">
        <v>205</v>
      </c>
      <c r="H163" s="106" t="s">
        <v>30</v>
      </c>
      <c r="I163" s="106" t="s">
        <v>456</v>
      </c>
      <c r="J163" s="143" t="s">
        <v>447</v>
      </c>
      <c r="K163" s="144" t="s">
        <v>493</v>
      </c>
      <c r="L163" s="136">
        <v>1.1</v>
      </c>
      <c r="M163" s="133">
        <v>1</v>
      </c>
      <c r="N163" s="133"/>
      <c r="O163" s="106">
        <v>600</v>
      </c>
    </row>
    <row r="164" ht="62" customHeight="1" spans="1:15">
      <c r="A164" s="133">
        <v>19</v>
      </c>
      <c r="B164" s="106" t="s">
        <v>24</v>
      </c>
      <c r="C164" s="106" t="s">
        <v>443</v>
      </c>
      <c r="D164" s="32" t="s">
        <v>26</v>
      </c>
      <c r="E164" s="134" t="s">
        <v>516</v>
      </c>
      <c r="F164" s="133" t="s">
        <v>517</v>
      </c>
      <c r="G164" s="106" t="s">
        <v>205</v>
      </c>
      <c r="H164" s="106" t="s">
        <v>30</v>
      </c>
      <c r="I164" s="106" t="s">
        <v>456</v>
      </c>
      <c r="J164" s="143" t="s">
        <v>518</v>
      </c>
      <c r="K164" s="144" t="s">
        <v>519</v>
      </c>
      <c r="L164" s="136">
        <f t="shared" ref="L164:L169" si="0">1</f>
        <v>1</v>
      </c>
      <c r="M164" s="133">
        <v>1</v>
      </c>
      <c r="N164" s="133"/>
      <c r="O164" s="106">
        <v>500</v>
      </c>
    </row>
    <row r="165" ht="53" customHeight="1" spans="1:15">
      <c r="A165" s="133">
        <v>20</v>
      </c>
      <c r="B165" s="106" t="s">
        <v>24</v>
      </c>
      <c r="C165" s="106" t="s">
        <v>443</v>
      </c>
      <c r="D165" s="32" t="s">
        <v>26</v>
      </c>
      <c r="E165" s="134" t="s">
        <v>520</v>
      </c>
      <c r="F165" s="133" t="s">
        <v>521</v>
      </c>
      <c r="G165" s="106" t="s">
        <v>205</v>
      </c>
      <c r="H165" s="106" t="s">
        <v>30</v>
      </c>
      <c r="I165" s="106" t="s">
        <v>456</v>
      </c>
      <c r="J165" s="143" t="s">
        <v>447</v>
      </c>
      <c r="K165" s="144" t="s">
        <v>493</v>
      </c>
      <c r="L165" s="136">
        <f>1.05</f>
        <v>1.05</v>
      </c>
      <c r="M165" s="133">
        <v>1</v>
      </c>
      <c r="N165" s="133"/>
      <c r="O165" s="106">
        <v>700</v>
      </c>
    </row>
    <row r="166" ht="84" customHeight="1" spans="1:15">
      <c r="A166" s="133">
        <v>21</v>
      </c>
      <c r="B166" s="106" t="s">
        <v>24</v>
      </c>
      <c r="C166" s="106" t="s">
        <v>443</v>
      </c>
      <c r="D166" s="32" t="s">
        <v>26</v>
      </c>
      <c r="E166" s="134" t="s">
        <v>522</v>
      </c>
      <c r="F166" s="133" t="s">
        <v>523</v>
      </c>
      <c r="G166" s="106" t="s">
        <v>205</v>
      </c>
      <c r="H166" s="106" t="s">
        <v>30</v>
      </c>
      <c r="I166" s="106" t="s">
        <v>464</v>
      </c>
      <c r="J166" s="144" t="s">
        <v>524</v>
      </c>
      <c r="K166" s="144" t="s">
        <v>525</v>
      </c>
      <c r="L166" s="136">
        <f>1.05+0.94</f>
        <v>1.99</v>
      </c>
      <c r="M166" s="133">
        <v>1</v>
      </c>
      <c r="N166" s="133"/>
      <c r="O166" s="106">
        <v>300</v>
      </c>
    </row>
    <row r="167" ht="84" customHeight="1" spans="1:15">
      <c r="A167" s="133">
        <v>22</v>
      </c>
      <c r="B167" s="106" t="s">
        <v>24</v>
      </c>
      <c r="C167" s="106" t="s">
        <v>443</v>
      </c>
      <c r="D167" s="32" t="s">
        <v>26</v>
      </c>
      <c r="E167" s="134" t="s">
        <v>526</v>
      </c>
      <c r="F167" s="133" t="s">
        <v>527</v>
      </c>
      <c r="G167" s="106" t="s">
        <v>205</v>
      </c>
      <c r="H167" s="106" t="s">
        <v>30</v>
      </c>
      <c r="I167" s="106" t="s">
        <v>464</v>
      </c>
      <c r="J167" s="144" t="s">
        <v>528</v>
      </c>
      <c r="K167" s="144" t="s">
        <v>529</v>
      </c>
      <c r="L167" s="136">
        <f>1+0.52</f>
        <v>1.52</v>
      </c>
      <c r="M167" s="133">
        <v>1</v>
      </c>
      <c r="N167" s="133"/>
      <c r="O167" s="106">
        <v>800</v>
      </c>
    </row>
    <row r="168" ht="58" customHeight="1" spans="1:15">
      <c r="A168" s="133">
        <v>23</v>
      </c>
      <c r="B168" s="106" t="s">
        <v>24</v>
      </c>
      <c r="C168" s="106" t="s">
        <v>443</v>
      </c>
      <c r="D168" s="32" t="s">
        <v>26</v>
      </c>
      <c r="E168" s="134" t="s">
        <v>530</v>
      </c>
      <c r="F168" s="133" t="s">
        <v>531</v>
      </c>
      <c r="G168" s="106" t="s">
        <v>205</v>
      </c>
      <c r="H168" s="106" t="s">
        <v>30</v>
      </c>
      <c r="I168" s="106" t="s">
        <v>464</v>
      </c>
      <c r="J168" s="143" t="s">
        <v>447</v>
      </c>
      <c r="K168" s="144" t="s">
        <v>493</v>
      </c>
      <c r="L168" s="136">
        <f t="shared" si="0"/>
        <v>1</v>
      </c>
      <c r="M168" s="133">
        <v>1</v>
      </c>
      <c r="N168" s="133"/>
      <c r="O168" s="106">
        <v>500</v>
      </c>
    </row>
    <row r="169" ht="47" customHeight="1" spans="1:15">
      <c r="A169" s="133">
        <v>24</v>
      </c>
      <c r="B169" s="106" t="s">
        <v>24</v>
      </c>
      <c r="C169" s="106" t="s">
        <v>443</v>
      </c>
      <c r="D169" s="32" t="s">
        <v>26</v>
      </c>
      <c r="E169" s="134" t="s">
        <v>532</v>
      </c>
      <c r="F169" s="133" t="s">
        <v>533</v>
      </c>
      <c r="G169" s="106" t="s">
        <v>205</v>
      </c>
      <c r="H169" s="106" t="s">
        <v>30</v>
      </c>
      <c r="I169" s="106" t="s">
        <v>464</v>
      </c>
      <c r="J169" s="143" t="s">
        <v>447</v>
      </c>
      <c r="K169" s="144" t="s">
        <v>493</v>
      </c>
      <c r="L169" s="136">
        <f t="shared" si="0"/>
        <v>1</v>
      </c>
      <c r="M169" s="133">
        <v>1</v>
      </c>
      <c r="N169" s="133"/>
      <c r="O169" s="106">
        <v>150</v>
      </c>
    </row>
    <row r="170" ht="78" customHeight="1" spans="1:15">
      <c r="A170" s="136">
        <v>25</v>
      </c>
      <c r="B170" s="137" t="s">
        <v>24</v>
      </c>
      <c r="C170" s="137" t="s">
        <v>443</v>
      </c>
      <c r="D170" s="138" t="s">
        <v>26</v>
      </c>
      <c r="E170" s="126" t="s">
        <v>534</v>
      </c>
      <c r="F170" s="136" t="s">
        <v>535</v>
      </c>
      <c r="G170" s="137" t="s">
        <v>205</v>
      </c>
      <c r="H170" s="137" t="s">
        <v>30</v>
      </c>
      <c r="I170" s="137" t="s">
        <v>536</v>
      </c>
      <c r="J170" s="147" t="s">
        <v>537</v>
      </c>
      <c r="K170" s="147" t="s">
        <v>538</v>
      </c>
      <c r="L170" s="136">
        <f>1+2.35+1.5</f>
        <v>4.85</v>
      </c>
      <c r="M170" s="133">
        <v>1</v>
      </c>
      <c r="N170" s="133"/>
      <c r="O170" s="106">
        <v>1300</v>
      </c>
    </row>
    <row r="171" ht="67" customHeight="1" spans="1:15">
      <c r="A171" s="133">
        <v>26</v>
      </c>
      <c r="B171" s="106" t="s">
        <v>24</v>
      </c>
      <c r="C171" s="106" t="s">
        <v>443</v>
      </c>
      <c r="D171" s="32" t="s">
        <v>26</v>
      </c>
      <c r="E171" s="134" t="s">
        <v>539</v>
      </c>
      <c r="F171" s="133" t="s">
        <v>540</v>
      </c>
      <c r="G171" s="106" t="s">
        <v>205</v>
      </c>
      <c r="H171" s="106" t="s">
        <v>30</v>
      </c>
      <c r="I171" s="106" t="s">
        <v>536</v>
      </c>
      <c r="J171" s="143" t="s">
        <v>518</v>
      </c>
      <c r="K171" s="144" t="s">
        <v>541</v>
      </c>
      <c r="L171" s="136">
        <f>1.05</f>
        <v>1.05</v>
      </c>
      <c r="M171" s="133">
        <v>1</v>
      </c>
      <c r="N171" s="133"/>
      <c r="O171" s="106">
        <v>500</v>
      </c>
    </row>
    <row r="172" ht="67" customHeight="1" spans="1:15">
      <c r="A172" s="133">
        <v>27</v>
      </c>
      <c r="B172" s="106" t="s">
        <v>24</v>
      </c>
      <c r="C172" s="106" t="s">
        <v>443</v>
      </c>
      <c r="D172" s="32" t="s">
        <v>26</v>
      </c>
      <c r="E172" s="134" t="s">
        <v>542</v>
      </c>
      <c r="F172" s="133" t="s">
        <v>543</v>
      </c>
      <c r="G172" s="106" t="s">
        <v>205</v>
      </c>
      <c r="H172" s="106" t="s">
        <v>30</v>
      </c>
      <c r="I172" s="106" t="s">
        <v>536</v>
      </c>
      <c r="J172" s="144" t="s">
        <v>544</v>
      </c>
      <c r="K172" s="144" t="s">
        <v>545</v>
      </c>
      <c r="L172" s="136">
        <f>1.05+0.13</f>
        <v>1.18</v>
      </c>
      <c r="M172" s="133">
        <v>1</v>
      </c>
      <c r="N172" s="133"/>
      <c r="O172" s="106">
        <v>600</v>
      </c>
    </row>
    <row r="173" ht="125" customHeight="1" spans="1:15">
      <c r="A173" s="133">
        <v>28</v>
      </c>
      <c r="B173" s="106" t="s">
        <v>24</v>
      </c>
      <c r="C173" s="106" t="s">
        <v>443</v>
      </c>
      <c r="D173" s="32" t="s">
        <v>26</v>
      </c>
      <c r="E173" s="134" t="s">
        <v>546</v>
      </c>
      <c r="F173" s="133" t="s">
        <v>547</v>
      </c>
      <c r="G173" s="106" t="s">
        <v>205</v>
      </c>
      <c r="H173" s="106" t="s">
        <v>30</v>
      </c>
      <c r="I173" s="106" t="s">
        <v>507</v>
      </c>
      <c r="J173" s="144" t="s">
        <v>548</v>
      </c>
      <c r="K173" s="144" t="s">
        <v>549</v>
      </c>
      <c r="L173" s="136">
        <f>1+6+1.68</f>
        <v>8.68</v>
      </c>
      <c r="M173" s="133">
        <v>1</v>
      </c>
      <c r="N173" s="133"/>
      <c r="O173" s="106">
        <v>1500</v>
      </c>
    </row>
    <row r="174" ht="110" customHeight="1" spans="1:15">
      <c r="A174" s="133">
        <v>29</v>
      </c>
      <c r="B174" s="137" t="s">
        <v>24</v>
      </c>
      <c r="C174" s="137" t="s">
        <v>443</v>
      </c>
      <c r="D174" s="138" t="s">
        <v>26</v>
      </c>
      <c r="E174" s="126" t="s">
        <v>550</v>
      </c>
      <c r="F174" s="136" t="s">
        <v>551</v>
      </c>
      <c r="G174" s="137" t="s">
        <v>205</v>
      </c>
      <c r="H174" s="137" t="s">
        <v>30</v>
      </c>
      <c r="I174" s="137" t="s">
        <v>507</v>
      </c>
      <c r="J174" s="136" t="s">
        <v>552</v>
      </c>
      <c r="K174" s="147" t="s">
        <v>553</v>
      </c>
      <c r="L174" s="136">
        <f>1+0.53</f>
        <v>1.53</v>
      </c>
      <c r="M174" s="133">
        <v>1</v>
      </c>
      <c r="N174" s="133"/>
      <c r="O174" s="106">
        <v>3000</v>
      </c>
    </row>
    <row r="175" ht="127" customHeight="1" spans="1:15">
      <c r="A175" s="133">
        <v>30</v>
      </c>
      <c r="B175" s="106" t="s">
        <v>24</v>
      </c>
      <c r="C175" s="106" t="s">
        <v>443</v>
      </c>
      <c r="D175" s="32" t="s">
        <v>26</v>
      </c>
      <c r="E175" s="134" t="s">
        <v>554</v>
      </c>
      <c r="F175" s="133" t="s">
        <v>555</v>
      </c>
      <c r="G175" s="106" t="s">
        <v>205</v>
      </c>
      <c r="H175" s="106" t="s">
        <v>30</v>
      </c>
      <c r="I175" s="106" t="s">
        <v>507</v>
      </c>
      <c r="J175" s="144" t="s">
        <v>556</v>
      </c>
      <c r="K175" s="144" t="s">
        <v>557</v>
      </c>
      <c r="L175" s="136">
        <f>1.05+5.7+2.3</f>
        <v>9.05</v>
      </c>
      <c r="M175" s="133">
        <v>1</v>
      </c>
      <c r="N175" s="133"/>
      <c r="O175" s="106">
        <v>1000</v>
      </c>
    </row>
    <row r="176" ht="62" customHeight="1" spans="1:15">
      <c r="A176" s="133">
        <v>31</v>
      </c>
      <c r="B176" s="106" t="s">
        <v>24</v>
      </c>
      <c r="C176" s="106" t="s">
        <v>443</v>
      </c>
      <c r="D176" s="32" t="s">
        <v>26</v>
      </c>
      <c r="E176" s="134" t="s">
        <v>558</v>
      </c>
      <c r="F176" s="133" t="s">
        <v>559</v>
      </c>
      <c r="G176" s="106" t="s">
        <v>205</v>
      </c>
      <c r="H176" s="106" t="s">
        <v>30</v>
      </c>
      <c r="I176" s="106" t="s">
        <v>507</v>
      </c>
      <c r="J176" s="143" t="s">
        <v>447</v>
      </c>
      <c r="K176" s="144" t="s">
        <v>493</v>
      </c>
      <c r="L176" s="136">
        <f>1</f>
        <v>1</v>
      </c>
      <c r="M176" s="133">
        <v>1</v>
      </c>
      <c r="N176" s="133"/>
      <c r="O176" s="106">
        <v>1000</v>
      </c>
    </row>
    <row r="177" ht="62" customHeight="1" spans="1:15">
      <c r="A177" s="133">
        <v>32</v>
      </c>
      <c r="B177" s="106" t="s">
        <v>24</v>
      </c>
      <c r="C177" s="106" t="s">
        <v>443</v>
      </c>
      <c r="D177" s="32" t="s">
        <v>26</v>
      </c>
      <c r="E177" s="134" t="s">
        <v>560</v>
      </c>
      <c r="F177" s="133" t="s">
        <v>561</v>
      </c>
      <c r="G177" s="106" t="s">
        <v>205</v>
      </c>
      <c r="H177" s="106" t="s">
        <v>30</v>
      </c>
      <c r="I177" s="106" t="s">
        <v>461</v>
      </c>
      <c r="J177" s="143" t="s">
        <v>518</v>
      </c>
      <c r="K177" s="144" t="s">
        <v>541</v>
      </c>
      <c r="L177" s="136">
        <f t="shared" ref="L177:L181" si="1">1.05</f>
        <v>1.05</v>
      </c>
      <c r="M177" s="133">
        <v>1</v>
      </c>
      <c r="N177" s="133"/>
      <c r="O177" s="106">
        <v>300</v>
      </c>
    </row>
    <row r="178" ht="62" customHeight="1" spans="1:15">
      <c r="A178" s="133">
        <v>33</v>
      </c>
      <c r="B178" s="106" t="s">
        <v>24</v>
      </c>
      <c r="C178" s="106" t="s">
        <v>443</v>
      </c>
      <c r="D178" s="32" t="s">
        <v>26</v>
      </c>
      <c r="E178" s="134" t="s">
        <v>562</v>
      </c>
      <c r="F178" s="133" t="s">
        <v>563</v>
      </c>
      <c r="G178" s="106" t="s">
        <v>205</v>
      </c>
      <c r="H178" s="106" t="s">
        <v>30</v>
      </c>
      <c r="I178" s="106" t="s">
        <v>461</v>
      </c>
      <c r="J178" s="143" t="s">
        <v>447</v>
      </c>
      <c r="K178" s="144" t="s">
        <v>493</v>
      </c>
      <c r="L178" s="148">
        <f t="shared" si="1"/>
        <v>1.05</v>
      </c>
      <c r="M178" s="133">
        <v>1</v>
      </c>
      <c r="N178" s="133"/>
      <c r="O178" s="106">
        <v>1020</v>
      </c>
    </row>
    <row r="179" ht="51" customHeight="1" spans="1:15">
      <c r="A179" s="133">
        <v>34</v>
      </c>
      <c r="B179" s="106" t="s">
        <v>24</v>
      </c>
      <c r="C179" s="106" t="s">
        <v>443</v>
      </c>
      <c r="D179" s="32" t="s">
        <v>26</v>
      </c>
      <c r="E179" s="134" t="s">
        <v>564</v>
      </c>
      <c r="F179" s="133" t="s">
        <v>565</v>
      </c>
      <c r="G179" s="106" t="s">
        <v>205</v>
      </c>
      <c r="H179" s="106" t="s">
        <v>30</v>
      </c>
      <c r="I179" s="106" t="s">
        <v>461</v>
      </c>
      <c r="J179" s="143" t="s">
        <v>447</v>
      </c>
      <c r="K179" s="144" t="s">
        <v>493</v>
      </c>
      <c r="L179" s="148">
        <f>1.1</f>
        <v>1.1</v>
      </c>
      <c r="M179" s="133">
        <v>1</v>
      </c>
      <c r="N179" s="133"/>
      <c r="O179" s="106">
        <v>795</v>
      </c>
    </row>
    <row r="180" ht="73" customHeight="1" spans="1:15">
      <c r="A180" s="133">
        <v>35</v>
      </c>
      <c r="B180" s="106" t="s">
        <v>24</v>
      </c>
      <c r="C180" s="106" t="s">
        <v>443</v>
      </c>
      <c r="D180" s="32" t="s">
        <v>26</v>
      </c>
      <c r="E180" s="134" t="s">
        <v>566</v>
      </c>
      <c r="F180" s="133" t="s">
        <v>567</v>
      </c>
      <c r="G180" s="106" t="s">
        <v>205</v>
      </c>
      <c r="H180" s="106" t="s">
        <v>30</v>
      </c>
      <c r="I180" s="106" t="s">
        <v>461</v>
      </c>
      <c r="J180" s="143" t="s">
        <v>518</v>
      </c>
      <c r="K180" s="144" t="s">
        <v>541</v>
      </c>
      <c r="L180" s="148">
        <f t="shared" si="1"/>
        <v>1.05</v>
      </c>
      <c r="M180" s="133">
        <v>1</v>
      </c>
      <c r="N180" s="133"/>
      <c r="O180" s="106">
        <v>1300</v>
      </c>
    </row>
    <row r="181" ht="73" customHeight="1" spans="1:15">
      <c r="A181" s="133">
        <v>36</v>
      </c>
      <c r="B181" s="106" t="s">
        <v>24</v>
      </c>
      <c r="C181" s="106" t="s">
        <v>443</v>
      </c>
      <c r="D181" s="32" t="s">
        <v>26</v>
      </c>
      <c r="E181" s="134" t="s">
        <v>568</v>
      </c>
      <c r="F181" s="133" t="s">
        <v>569</v>
      </c>
      <c r="G181" s="106" t="s">
        <v>205</v>
      </c>
      <c r="H181" s="106" t="s">
        <v>30</v>
      </c>
      <c r="I181" s="106" t="s">
        <v>461</v>
      </c>
      <c r="J181" s="143" t="s">
        <v>518</v>
      </c>
      <c r="K181" s="144" t="s">
        <v>541</v>
      </c>
      <c r="L181" s="148">
        <f t="shared" si="1"/>
        <v>1.05</v>
      </c>
      <c r="M181" s="133">
        <v>1</v>
      </c>
      <c r="N181" s="133"/>
      <c r="O181" s="106">
        <v>300</v>
      </c>
    </row>
    <row r="182" ht="51" customHeight="1" spans="1:15">
      <c r="A182" s="133">
        <v>37</v>
      </c>
      <c r="B182" s="106" t="s">
        <v>24</v>
      </c>
      <c r="C182" s="106" t="s">
        <v>443</v>
      </c>
      <c r="D182" s="32" t="s">
        <v>26</v>
      </c>
      <c r="E182" s="134" t="s">
        <v>570</v>
      </c>
      <c r="F182" s="133" t="s">
        <v>571</v>
      </c>
      <c r="G182" s="106" t="s">
        <v>205</v>
      </c>
      <c r="H182" s="106" t="s">
        <v>30</v>
      </c>
      <c r="I182" s="106" t="s">
        <v>461</v>
      </c>
      <c r="J182" s="143" t="s">
        <v>447</v>
      </c>
      <c r="K182" s="144" t="s">
        <v>493</v>
      </c>
      <c r="L182" s="148">
        <f>1.1</f>
        <v>1.1</v>
      </c>
      <c r="M182" s="133">
        <v>1</v>
      </c>
      <c r="N182" s="133"/>
      <c r="O182" s="106">
        <v>3895</v>
      </c>
    </row>
    <row r="183" ht="60" customHeight="1" spans="1:15">
      <c r="A183" s="133">
        <v>38</v>
      </c>
      <c r="B183" s="106" t="s">
        <v>24</v>
      </c>
      <c r="C183" s="106" t="s">
        <v>443</v>
      </c>
      <c r="D183" s="32" t="s">
        <v>26</v>
      </c>
      <c r="E183" s="134" t="s">
        <v>572</v>
      </c>
      <c r="F183" s="133" t="s">
        <v>573</v>
      </c>
      <c r="G183" s="106" t="s">
        <v>205</v>
      </c>
      <c r="H183" s="106" t="s">
        <v>30</v>
      </c>
      <c r="I183" s="106" t="s">
        <v>574</v>
      </c>
      <c r="J183" s="143" t="s">
        <v>575</v>
      </c>
      <c r="K183" s="144" t="s">
        <v>576</v>
      </c>
      <c r="L183" s="148">
        <f t="shared" ref="L183:L188" si="2">1.05</f>
        <v>1.05</v>
      </c>
      <c r="M183" s="133">
        <v>1</v>
      </c>
      <c r="N183" s="133"/>
      <c r="O183" s="106">
        <v>800</v>
      </c>
    </row>
    <row r="184" ht="54" customHeight="1" spans="1:15">
      <c r="A184" s="133">
        <v>39</v>
      </c>
      <c r="B184" s="106" t="s">
        <v>24</v>
      </c>
      <c r="C184" s="106" t="s">
        <v>443</v>
      </c>
      <c r="D184" s="32" t="s">
        <v>26</v>
      </c>
      <c r="E184" s="134" t="s">
        <v>577</v>
      </c>
      <c r="F184" s="133" t="s">
        <v>578</v>
      </c>
      <c r="G184" s="106" t="s">
        <v>205</v>
      </c>
      <c r="H184" s="106" t="s">
        <v>30</v>
      </c>
      <c r="I184" s="106" t="s">
        <v>574</v>
      </c>
      <c r="J184" s="143" t="s">
        <v>447</v>
      </c>
      <c r="K184" s="144" t="s">
        <v>493</v>
      </c>
      <c r="L184" s="148">
        <v>1</v>
      </c>
      <c r="M184" s="133">
        <v>1</v>
      </c>
      <c r="N184" s="133"/>
      <c r="O184" s="106">
        <v>1000</v>
      </c>
    </row>
    <row r="185" ht="67" customHeight="1" spans="1:15">
      <c r="A185" s="133">
        <v>40</v>
      </c>
      <c r="B185" s="106" t="s">
        <v>24</v>
      </c>
      <c r="C185" s="106" t="s">
        <v>443</v>
      </c>
      <c r="D185" s="32" t="s">
        <v>26</v>
      </c>
      <c r="E185" s="134" t="s">
        <v>579</v>
      </c>
      <c r="F185" s="133" t="s">
        <v>580</v>
      </c>
      <c r="G185" s="106" t="s">
        <v>205</v>
      </c>
      <c r="H185" s="106" t="s">
        <v>30</v>
      </c>
      <c r="I185" s="106" t="s">
        <v>574</v>
      </c>
      <c r="J185" s="143" t="s">
        <v>518</v>
      </c>
      <c r="K185" s="144" t="s">
        <v>541</v>
      </c>
      <c r="L185" s="148">
        <f>1.1</f>
        <v>1.1</v>
      </c>
      <c r="M185" s="133">
        <v>1</v>
      </c>
      <c r="N185" s="133"/>
      <c r="O185" s="106">
        <v>500</v>
      </c>
    </row>
    <row r="186" ht="66" customHeight="1" spans="1:15">
      <c r="A186" s="133">
        <v>41</v>
      </c>
      <c r="B186" s="106" t="s">
        <v>24</v>
      </c>
      <c r="C186" s="106" t="s">
        <v>443</v>
      </c>
      <c r="D186" s="32" t="s">
        <v>26</v>
      </c>
      <c r="E186" s="134" t="s">
        <v>581</v>
      </c>
      <c r="F186" s="133" t="s">
        <v>582</v>
      </c>
      <c r="G186" s="106" t="s">
        <v>205</v>
      </c>
      <c r="H186" s="106" t="s">
        <v>30</v>
      </c>
      <c r="I186" s="106" t="s">
        <v>574</v>
      </c>
      <c r="J186" s="143" t="s">
        <v>518</v>
      </c>
      <c r="K186" s="144" t="s">
        <v>541</v>
      </c>
      <c r="L186" s="148">
        <f>1</f>
        <v>1</v>
      </c>
      <c r="M186" s="133">
        <v>1</v>
      </c>
      <c r="N186" s="133"/>
      <c r="O186" s="106">
        <v>2000</v>
      </c>
    </row>
    <row r="187" ht="51" customHeight="1" spans="1:15">
      <c r="A187" s="133">
        <v>42</v>
      </c>
      <c r="B187" s="106" t="s">
        <v>24</v>
      </c>
      <c r="C187" s="106" t="s">
        <v>443</v>
      </c>
      <c r="D187" s="32" t="s">
        <v>26</v>
      </c>
      <c r="E187" s="134" t="s">
        <v>583</v>
      </c>
      <c r="F187" s="133" t="s">
        <v>584</v>
      </c>
      <c r="G187" s="106" t="s">
        <v>205</v>
      </c>
      <c r="H187" s="106" t="s">
        <v>30</v>
      </c>
      <c r="I187" s="106" t="s">
        <v>574</v>
      </c>
      <c r="J187" s="143" t="s">
        <v>447</v>
      </c>
      <c r="K187" s="144" t="s">
        <v>493</v>
      </c>
      <c r="L187" s="148">
        <f t="shared" si="2"/>
        <v>1.05</v>
      </c>
      <c r="M187" s="133">
        <v>1</v>
      </c>
      <c r="N187" s="133"/>
      <c r="O187" s="106">
        <v>151</v>
      </c>
    </row>
    <row r="188" ht="68" customHeight="1" spans="1:15">
      <c r="A188" s="133">
        <v>43</v>
      </c>
      <c r="B188" s="106" t="s">
        <v>24</v>
      </c>
      <c r="C188" s="106" t="s">
        <v>443</v>
      </c>
      <c r="D188" s="32" t="s">
        <v>26</v>
      </c>
      <c r="E188" s="134" t="s">
        <v>585</v>
      </c>
      <c r="F188" s="133" t="s">
        <v>586</v>
      </c>
      <c r="G188" s="106" t="s">
        <v>205</v>
      </c>
      <c r="H188" s="106" t="s">
        <v>30</v>
      </c>
      <c r="I188" s="106" t="s">
        <v>475</v>
      </c>
      <c r="J188" s="143" t="s">
        <v>575</v>
      </c>
      <c r="K188" s="144" t="s">
        <v>576</v>
      </c>
      <c r="L188" s="148">
        <f t="shared" si="2"/>
        <v>1.05</v>
      </c>
      <c r="M188" s="133">
        <v>1</v>
      </c>
      <c r="N188" s="133"/>
      <c r="O188" s="106">
        <v>1300</v>
      </c>
    </row>
    <row r="189" ht="64" customHeight="1" spans="1:15">
      <c r="A189" s="133">
        <v>44</v>
      </c>
      <c r="B189" s="106" t="s">
        <v>24</v>
      </c>
      <c r="C189" s="106" t="s">
        <v>443</v>
      </c>
      <c r="D189" s="32" t="s">
        <v>26</v>
      </c>
      <c r="E189" s="134" t="s">
        <v>587</v>
      </c>
      <c r="F189" s="133" t="s">
        <v>588</v>
      </c>
      <c r="G189" s="106" t="s">
        <v>205</v>
      </c>
      <c r="H189" s="106" t="s">
        <v>30</v>
      </c>
      <c r="I189" s="106" t="s">
        <v>475</v>
      </c>
      <c r="J189" s="143" t="s">
        <v>518</v>
      </c>
      <c r="K189" s="144" t="s">
        <v>541</v>
      </c>
      <c r="L189" s="148">
        <f>1.1</f>
        <v>1.1</v>
      </c>
      <c r="M189" s="133">
        <v>1</v>
      </c>
      <c r="N189" s="133"/>
      <c r="O189" s="106">
        <v>400</v>
      </c>
    </row>
    <row r="190" ht="78" customHeight="1" spans="1:15">
      <c r="A190" s="133">
        <v>45</v>
      </c>
      <c r="B190" s="106" t="s">
        <v>24</v>
      </c>
      <c r="C190" s="106" t="s">
        <v>443</v>
      </c>
      <c r="D190" s="32" t="s">
        <v>26</v>
      </c>
      <c r="E190" s="134" t="s">
        <v>589</v>
      </c>
      <c r="F190" s="133" t="s">
        <v>590</v>
      </c>
      <c r="G190" s="106" t="s">
        <v>205</v>
      </c>
      <c r="H190" s="106" t="s">
        <v>30</v>
      </c>
      <c r="I190" s="106" t="s">
        <v>475</v>
      </c>
      <c r="J190" s="144" t="s">
        <v>591</v>
      </c>
      <c r="K190" s="144" t="s">
        <v>592</v>
      </c>
      <c r="L190" s="148">
        <f>1.05+3</f>
        <v>4.05</v>
      </c>
      <c r="M190" s="133">
        <v>1</v>
      </c>
      <c r="N190" s="133"/>
      <c r="O190" s="106">
        <v>350</v>
      </c>
    </row>
    <row r="191" ht="47" customHeight="1" spans="1:15">
      <c r="A191" s="133">
        <v>46</v>
      </c>
      <c r="B191" s="106" t="s">
        <v>24</v>
      </c>
      <c r="C191" s="106" t="s">
        <v>443</v>
      </c>
      <c r="D191" s="32" t="s">
        <v>26</v>
      </c>
      <c r="E191" s="134" t="s">
        <v>593</v>
      </c>
      <c r="F191" s="133" t="s">
        <v>594</v>
      </c>
      <c r="G191" s="106" t="s">
        <v>205</v>
      </c>
      <c r="H191" s="106" t="s">
        <v>30</v>
      </c>
      <c r="I191" s="106" t="s">
        <v>475</v>
      </c>
      <c r="J191" s="143" t="s">
        <v>447</v>
      </c>
      <c r="K191" s="144" t="s">
        <v>493</v>
      </c>
      <c r="L191" s="148">
        <f>1.05</f>
        <v>1.05</v>
      </c>
      <c r="M191" s="133">
        <v>1</v>
      </c>
      <c r="N191" s="133"/>
      <c r="O191" s="106">
        <v>0</v>
      </c>
    </row>
    <row r="192" ht="47" customHeight="1" spans="1:15">
      <c r="A192" s="133">
        <v>47</v>
      </c>
      <c r="B192" s="106" t="s">
        <v>24</v>
      </c>
      <c r="C192" s="106" t="s">
        <v>443</v>
      </c>
      <c r="D192" s="32" t="s">
        <v>26</v>
      </c>
      <c r="E192" s="134" t="s">
        <v>595</v>
      </c>
      <c r="F192" s="133" t="s">
        <v>596</v>
      </c>
      <c r="G192" s="106" t="s">
        <v>205</v>
      </c>
      <c r="H192" s="106" t="s">
        <v>30</v>
      </c>
      <c r="I192" s="106" t="s">
        <v>475</v>
      </c>
      <c r="J192" s="143" t="s">
        <v>447</v>
      </c>
      <c r="K192" s="144" t="s">
        <v>493</v>
      </c>
      <c r="L192" s="148">
        <f>1.1</f>
        <v>1.1</v>
      </c>
      <c r="M192" s="133">
        <v>1</v>
      </c>
      <c r="N192" s="133"/>
      <c r="O192" s="106">
        <v>500</v>
      </c>
    </row>
    <row r="193" ht="61" customHeight="1" spans="1:15">
      <c r="A193" s="133">
        <v>48</v>
      </c>
      <c r="B193" s="106" t="s">
        <v>24</v>
      </c>
      <c r="C193" s="106" t="s">
        <v>443</v>
      </c>
      <c r="D193" s="32" t="s">
        <v>26</v>
      </c>
      <c r="E193" s="134" t="s">
        <v>597</v>
      </c>
      <c r="F193" s="133" t="s">
        <v>598</v>
      </c>
      <c r="G193" s="106" t="s">
        <v>205</v>
      </c>
      <c r="H193" s="106" t="s">
        <v>30</v>
      </c>
      <c r="I193" s="106" t="s">
        <v>502</v>
      </c>
      <c r="J193" s="143" t="s">
        <v>518</v>
      </c>
      <c r="K193" s="144" t="s">
        <v>541</v>
      </c>
      <c r="L193" s="148">
        <f>1.05</f>
        <v>1.05</v>
      </c>
      <c r="M193" s="133">
        <v>1</v>
      </c>
      <c r="N193" s="133"/>
      <c r="O193" s="106">
        <v>2600</v>
      </c>
    </row>
    <row r="194" ht="61" customHeight="1" spans="1:15">
      <c r="A194" s="133">
        <v>49</v>
      </c>
      <c r="B194" s="106" t="s">
        <v>24</v>
      </c>
      <c r="C194" s="106" t="s">
        <v>443</v>
      </c>
      <c r="D194" s="32" t="s">
        <v>26</v>
      </c>
      <c r="E194" s="134" t="s">
        <v>599</v>
      </c>
      <c r="F194" s="133" t="s">
        <v>600</v>
      </c>
      <c r="G194" s="106" t="s">
        <v>205</v>
      </c>
      <c r="H194" s="106" t="s">
        <v>30</v>
      </c>
      <c r="I194" s="106" t="s">
        <v>502</v>
      </c>
      <c r="J194" s="143" t="s">
        <v>447</v>
      </c>
      <c r="K194" s="144" t="s">
        <v>493</v>
      </c>
      <c r="L194" s="148">
        <v>1</v>
      </c>
      <c r="M194" s="133">
        <v>1</v>
      </c>
      <c r="N194" s="133"/>
      <c r="O194" s="106">
        <v>2800</v>
      </c>
    </row>
    <row r="195" ht="69" customHeight="1" spans="1:15">
      <c r="A195" s="133">
        <v>50</v>
      </c>
      <c r="B195" s="106" t="s">
        <v>24</v>
      </c>
      <c r="C195" s="106" t="s">
        <v>443</v>
      </c>
      <c r="D195" s="32" t="s">
        <v>26</v>
      </c>
      <c r="E195" s="134" t="s">
        <v>601</v>
      </c>
      <c r="F195" s="133" t="s">
        <v>602</v>
      </c>
      <c r="G195" s="106" t="s">
        <v>205</v>
      </c>
      <c r="H195" s="106" t="s">
        <v>30</v>
      </c>
      <c r="I195" s="106" t="s">
        <v>502</v>
      </c>
      <c r="J195" s="144" t="s">
        <v>603</v>
      </c>
      <c r="K195" s="144" t="s">
        <v>604</v>
      </c>
      <c r="L195" s="148">
        <f>1.05+4.94</f>
        <v>5.99</v>
      </c>
      <c r="M195" s="133">
        <v>1</v>
      </c>
      <c r="N195" s="133"/>
      <c r="O195" s="106">
        <v>1700</v>
      </c>
    </row>
    <row r="196" ht="49" customHeight="1" spans="1:15">
      <c r="A196" s="133">
        <v>51</v>
      </c>
      <c r="B196" s="106" t="s">
        <v>24</v>
      </c>
      <c r="C196" s="106" t="s">
        <v>443</v>
      </c>
      <c r="D196" s="32" t="s">
        <v>26</v>
      </c>
      <c r="E196" s="134" t="s">
        <v>605</v>
      </c>
      <c r="F196" s="133" t="s">
        <v>606</v>
      </c>
      <c r="G196" s="106" t="s">
        <v>205</v>
      </c>
      <c r="H196" s="106" t="s">
        <v>30</v>
      </c>
      <c r="I196" s="106" t="s">
        <v>502</v>
      </c>
      <c r="J196" s="143" t="s">
        <v>607</v>
      </c>
      <c r="K196" s="144" t="s">
        <v>493</v>
      </c>
      <c r="L196" s="148">
        <v>1</v>
      </c>
      <c r="M196" s="133">
        <v>1</v>
      </c>
      <c r="N196" s="133"/>
      <c r="O196" s="106">
        <v>1500</v>
      </c>
    </row>
    <row r="197" ht="66" customHeight="1" spans="1:15">
      <c r="A197" s="133">
        <v>52</v>
      </c>
      <c r="B197" s="106" t="s">
        <v>24</v>
      </c>
      <c r="C197" s="106" t="s">
        <v>443</v>
      </c>
      <c r="D197" s="32" t="s">
        <v>26</v>
      </c>
      <c r="E197" s="134" t="s">
        <v>608</v>
      </c>
      <c r="F197" s="133" t="s">
        <v>609</v>
      </c>
      <c r="G197" s="106" t="s">
        <v>205</v>
      </c>
      <c r="H197" s="106" t="s">
        <v>30</v>
      </c>
      <c r="I197" s="106" t="s">
        <v>502</v>
      </c>
      <c r="J197" s="144" t="s">
        <v>610</v>
      </c>
      <c r="K197" s="144" t="s">
        <v>611</v>
      </c>
      <c r="L197" s="148">
        <f>1+5.1</f>
        <v>6.1</v>
      </c>
      <c r="M197" s="133">
        <v>1</v>
      </c>
      <c r="N197" s="133"/>
      <c r="O197" s="106">
        <v>1900</v>
      </c>
    </row>
    <row r="198" ht="88" customHeight="1" spans="1:15">
      <c r="A198" s="133">
        <v>53</v>
      </c>
      <c r="B198" s="106" t="s">
        <v>24</v>
      </c>
      <c r="C198" s="106" t="s">
        <v>443</v>
      </c>
      <c r="D198" s="32" t="s">
        <v>26</v>
      </c>
      <c r="E198" s="134" t="s">
        <v>612</v>
      </c>
      <c r="F198" s="133" t="s">
        <v>613</v>
      </c>
      <c r="G198" s="106" t="s">
        <v>205</v>
      </c>
      <c r="H198" s="106" t="s">
        <v>30</v>
      </c>
      <c r="I198" s="106" t="s">
        <v>502</v>
      </c>
      <c r="J198" s="144" t="s">
        <v>614</v>
      </c>
      <c r="K198" s="144" t="s">
        <v>615</v>
      </c>
      <c r="L198" s="136">
        <f>1.05+8.45+3.6</f>
        <v>13.1</v>
      </c>
      <c r="M198" s="133">
        <v>1</v>
      </c>
      <c r="N198" s="133"/>
      <c r="O198" s="106">
        <v>2800</v>
      </c>
    </row>
    <row r="199" ht="72" customHeight="1" spans="1:15">
      <c r="A199" s="133">
        <v>54</v>
      </c>
      <c r="B199" s="106" t="s">
        <v>24</v>
      </c>
      <c r="C199" s="106" t="s">
        <v>443</v>
      </c>
      <c r="D199" s="32" t="s">
        <v>26</v>
      </c>
      <c r="E199" s="134" t="s">
        <v>616</v>
      </c>
      <c r="F199" s="133" t="s">
        <v>617</v>
      </c>
      <c r="G199" s="106" t="s">
        <v>205</v>
      </c>
      <c r="H199" s="106" t="s">
        <v>30</v>
      </c>
      <c r="I199" s="106" t="s">
        <v>502</v>
      </c>
      <c r="J199" s="143" t="s">
        <v>518</v>
      </c>
      <c r="K199" s="144" t="s">
        <v>541</v>
      </c>
      <c r="L199" s="148">
        <f t="shared" ref="L199:L203" si="3">1.1</f>
        <v>1.1</v>
      </c>
      <c r="M199" s="133">
        <v>1</v>
      </c>
      <c r="N199" s="133"/>
      <c r="O199" s="106">
        <v>1300</v>
      </c>
    </row>
    <row r="200" ht="50" customHeight="1" spans="1:15">
      <c r="A200" s="133">
        <v>55</v>
      </c>
      <c r="B200" s="106" t="s">
        <v>24</v>
      </c>
      <c r="C200" s="106" t="s">
        <v>443</v>
      </c>
      <c r="D200" s="32" t="s">
        <v>26</v>
      </c>
      <c r="E200" s="134" t="s">
        <v>618</v>
      </c>
      <c r="F200" s="133" t="s">
        <v>619</v>
      </c>
      <c r="G200" s="106" t="s">
        <v>205</v>
      </c>
      <c r="H200" s="106" t="s">
        <v>30</v>
      </c>
      <c r="I200" s="106" t="s">
        <v>502</v>
      </c>
      <c r="J200" s="143" t="s">
        <v>447</v>
      </c>
      <c r="K200" s="144" t="s">
        <v>493</v>
      </c>
      <c r="L200" s="148">
        <f>1.05</f>
        <v>1.05</v>
      </c>
      <c r="M200" s="133">
        <v>1</v>
      </c>
      <c r="N200" s="133"/>
      <c r="O200" s="106">
        <v>1600</v>
      </c>
    </row>
    <row r="201" ht="48" customHeight="1" spans="1:15">
      <c r="A201" s="133">
        <v>56</v>
      </c>
      <c r="B201" s="106" t="s">
        <v>24</v>
      </c>
      <c r="C201" s="106" t="s">
        <v>443</v>
      </c>
      <c r="D201" s="32" t="s">
        <v>26</v>
      </c>
      <c r="E201" s="134" t="s">
        <v>620</v>
      </c>
      <c r="F201" s="133" t="s">
        <v>621</v>
      </c>
      <c r="G201" s="106" t="s">
        <v>205</v>
      </c>
      <c r="H201" s="106" t="s">
        <v>30</v>
      </c>
      <c r="I201" s="106" t="s">
        <v>488</v>
      </c>
      <c r="J201" s="143" t="s">
        <v>447</v>
      </c>
      <c r="K201" s="144" t="s">
        <v>493</v>
      </c>
      <c r="L201" s="148">
        <f>1.05</f>
        <v>1.05</v>
      </c>
      <c r="M201" s="133">
        <v>1</v>
      </c>
      <c r="N201" s="133"/>
      <c r="O201" s="106">
        <v>300</v>
      </c>
    </row>
    <row r="202" ht="51" customHeight="1" spans="1:15">
      <c r="A202" s="133">
        <v>57</v>
      </c>
      <c r="B202" s="106" t="s">
        <v>24</v>
      </c>
      <c r="C202" s="106" t="s">
        <v>443</v>
      </c>
      <c r="D202" s="32" t="s">
        <v>26</v>
      </c>
      <c r="E202" s="134" t="s">
        <v>622</v>
      </c>
      <c r="F202" s="133" t="s">
        <v>623</v>
      </c>
      <c r="G202" s="106" t="s">
        <v>205</v>
      </c>
      <c r="H202" s="106" t="s">
        <v>30</v>
      </c>
      <c r="I202" s="106" t="s">
        <v>488</v>
      </c>
      <c r="J202" s="143" t="s">
        <v>447</v>
      </c>
      <c r="K202" s="144" t="s">
        <v>493</v>
      </c>
      <c r="L202" s="148">
        <f t="shared" si="3"/>
        <v>1.1</v>
      </c>
      <c r="M202" s="133">
        <v>1</v>
      </c>
      <c r="N202" s="133"/>
      <c r="O202" s="106">
        <v>300</v>
      </c>
    </row>
    <row r="203" ht="65" customHeight="1" spans="1:15">
      <c r="A203" s="133">
        <v>58</v>
      </c>
      <c r="B203" s="106" t="s">
        <v>24</v>
      </c>
      <c r="C203" s="106" t="s">
        <v>443</v>
      </c>
      <c r="D203" s="32" t="s">
        <v>26</v>
      </c>
      <c r="E203" s="134" t="s">
        <v>624</v>
      </c>
      <c r="F203" s="133" t="s">
        <v>625</v>
      </c>
      <c r="G203" s="106" t="s">
        <v>205</v>
      </c>
      <c r="H203" s="106" t="s">
        <v>30</v>
      </c>
      <c r="I203" s="106" t="s">
        <v>446</v>
      </c>
      <c r="J203" s="143" t="s">
        <v>575</v>
      </c>
      <c r="K203" s="144" t="s">
        <v>576</v>
      </c>
      <c r="L203" s="148">
        <f t="shared" si="3"/>
        <v>1.1</v>
      </c>
      <c r="M203" s="133">
        <v>1</v>
      </c>
      <c r="N203" s="133"/>
      <c r="O203" s="106">
        <v>1030</v>
      </c>
    </row>
    <row r="204" ht="69" customHeight="1" spans="1:15">
      <c r="A204" s="133">
        <v>59</v>
      </c>
      <c r="B204" s="106" t="s">
        <v>24</v>
      </c>
      <c r="C204" s="106" t="s">
        <v>443</v>
      </c>
      <c r="D204" s="32" t="s">
        <v>26</v>
      </c>
      <c r="E204" s="134" t="s">
        <v>626</v>
      </c>
      <c r="F204" s="133" t="s">
        <v>627</v>
      </c>
      <c r="G204" s="106" t="s">
        <v>205</v>
      </c>
      <c r="H204" s="106" t="s">
        <v>30</v>
      </c>
      <c r="I204" s="106" t="s">
        <v>446</v>
      </c>
      <c r="J204" s="144" t="s">
        <v>628</v>
      </c>
      <c r="K204" s="144" t="s">
        <v>629</v>
      </c>
      <c r="L204" s="148">
        <f>1+0.2</f>
        <v>1.2</v>
      </c>
      <c r="M204" s="133">
        <v>1</v>
      </c>
      <c r="N204" s="133"/>
      <c r="O204" s="106">
        <v>4500</v>
      </c>
    </row>
    <row r="205" ht="71" customHeight="1" spans="1:15">
      <c r="A205" s="133">
        <v>60</v>
      </c>
      <c r="B205" s="106" t="s">
        <v>24</v>
      </c>
      <c r="C205" s="106" t="s">
        <v>443</v>
      </c>
      <c r="D205" s="32" t="s">
        <v>26</v>
      </c>
      <c r="E205" s="134" t="s">
        <v>630</v>
      </c>
      <c r="F205" s="133" t="s">
        <v>631</v>
      </c>
      <c r="G205" s="106" t="s">
        <v>205</v>
      </c>
      <c r="H205" s="106" t="s">
        <v>30</v>
      </c>
      <c r="I205" s="106" t="s">
        <v>446</v>
      </c>
      <c r="J205" s="144" t="s">
        <v>632</v>
      </c>
      <c r="K205" s="144" t="s">
        <v>633</v>
      </c>
      <c r="L205" s="148">
        <f>1.1+3.6</f>
        <v>4.7</v>
      </c>
      <c r="M205" s="133">
        <v>1</v>
      </c>
      <c r="N205" s="133"/>
      <c r="O205" s="106">
        <v>2100</v>
      </c>
    </row>
    <row r="206" ht="63" customHeight="1" spans="1:15">
      <c r="A206" s="133">
        <v>61</v>
      </c>
      <c r="B206" s="106" t="s">
        <v>24</v>
      </c>
      <c r="C206" s="106" t="s">
        <v>443</v>
      </c>
      <c r="D206" s="32" t="s">
        <v>26</v>
      </c>
      <c r="E206" s="134" t="s">
        <v>634</v>
      </c>
      <c r="F206" s="133" t="s">
        <v>635</v>
      </c>
      <c r="G206" s="106" t="s">
        <v>205</v>
      </c>
      <c r="H206" s="106" t="s">
        <v>30</v>
      </c>
      <c r="I206" s="106" t="s">
        <v>446</v>
      </c>
      <c r="J206" s="143" t="s">
        <v>575</v>
      </c>
      <c r="K206" s="143" t="s">
        <v>636</v>
      </c>
      <c r="L206" s="148">
        <f>1.1</f>
        <v>1.1</v>
      </c>
      <c r="M206" s="133">
        <v>1</v>
      </c>
      <c r="N206" s="133"/>
      <c r="O206" s="106">
        <v>1200</v>
      </c>
    </row>
    <row r="207" ht="61" customHeight="1" spans="1:15">
      <c r="A207" s="133">
        <v>62</v>
      </c>
      <c r="B207" s="106" t="s">
        <v>24</v>
      </c>
      <c r="C207" s="106" t="s">
        <v>443</v>
      </c>
      <c r="D207" s="32" t="s">
        <v>26</v>
      </c>
      <c r="E207" s="134" t="s">
        <v>637</v>
      </c>
      <c r="F207" s="133" t="s">
        <v>638</v>
      </c>
      <c r="G207" s="106" t="s">
        <v>205</v>
      </c>
      <c r="H207" s="106" t="s">
        <v>30</v>
      </c>
      <c r="I207" s="106" t="s">
        <v>446</v>
      </c>
      <c r="J207" s="143" t="s">
        <v>447</v>
      </c>
      <c r="K207" s="144" t="s">
        <v>493</v>
      </c>
      <c r="L207" s="148">
        <v>1</v>
      </c>
      <c r="M207" s="133">
        <v>1</v>
      </c>
      <c r="N207" s="133"/>
      <c r="O207" s="106">
        <v>1800</v>
      </c>
    </row>
    <row r="208" ht="61" customHeight="1" spans="1:15">
      <c r="A208" s="133">
        <v>63</v>
      </c>
      <c r="B208" s="106" t="s">
        <v>24</v>
      </c>
      <c r="C208" s="106" t="s">
        <v>443</v>
      </c>
      <c r="D208" s="32" t="s">
        <v>26</v>
      </c>
      <c r="E208" s="134" t="s">
        <v>639</v>
      </c>
      <c r="F208" s="133" t="s">
        <v>640</v>
      </c>
      <c r="G208" s="106" t="s">
        <v>205</v>
      </c>
      <c r="H208" s="106" t="s">
        <v>30</v>
      </c>
      <c r="I208" s="106" t="s">
        <v>446</v>
      </c>
      <c r="J208" s="143" t="s">
        <v>575</v>
      </c>
      <c r="K208" s="144" t="s">
        <v>641</v>
      </c>
      <c r="L208" s="148">
        <f>1.05</f>
        <v>1.05</v>
      </c>
      <c r="M208" s="133">
        <v>1</v>
      </c>
      <c r="N208" s="133"/>
      <c r="O208" s="106">
        <v>6000</v>
      </c>
    </row>
    <row r="209" ht="59" customHeight="1" spans="1:15">
      <c r="A209" s="133">
        <v>64</v>
      </c>
      <c r="B209" s="106" t="s">
        <v>24</v>
      </c>
      <c r="C209" s="106" t="s">
        <v>443</v>
      </c>
      <c r="D209" s="32" t="s">
        <v>26</v>
      </c>
      <c r="E209" s="134" t="s">
        <v>642</v>
      </c>
      <c r="F209" s="133" t="s">
        <v>643</v>
      </c>
      <c r="G209" s="106" t="s">
        <v>205</v>
      </c>
      <c r="H209" s="106" t="s">
        <v>30</v>
      </c>
      <c r="I209" s="106" t="s">
        <v>446</v>
      </c>
      <c r="J209" s="143" t="s">
        <v>447</v>
      </c>
      <c r="K209" s="144" t="s">
        <v>493</v>
      </c>
      <c r="L209" s="148">
        <f>1</f>
        <v>1</v>
      </c>
      <c r="M209" s="133">
        <v>1</v>
      </c>
      <c r="N209" s="133"/>
      <c r="O209" s="106">
        <v>1200</v>
      </c>
    </row>
    <row r="210" ht="54" customHeight="1" spans="1:15">
      <c r="A210" s="133">
        <v>65</v>
      </c>
      <c r="B210" s="106" t="s">
        <v>24</v>
      </c>
      <c r="C210" s="106" t="s">
        <v>443</v>
      </c>
      <c r="D210" s="32" t="s">
        <v>26</v>
      </c>
      <c r="E210" s="134" t="s">
        <v>644</v>
      </c>
      <c r="F210" s="133" t="s">
        <v>645</v>
      </c>
      <c r="G210" s="106" t="s">
        <v>205</v>
      </c>
      <c r="H210" s="106" t="s">
        <v>30</v>
      </c>
      <c r="I210" s="106" t="s">
        <v>446</v>
      </c>
      <c r="J210" s="143" t="s">
        <v>447</v>
      </c>
      <c r="K210" s="144" t="s">
        <v>493</v>
      </c>
      <c r="L210" s="148">
        <f>1.1</f>
        <v>1.1</v>
      </c>
      <c r="M210" s="133">
        <v>1</v>
      </c>
      <c r="N210" s="133"/>
      <c r="O210" s="106">
        <v>1300</v>
      </c>
    </row>
    <row r="211" ht="59" customHeight="1" spans="1:15">
      <c r="A211" s="133">
        <v>66</v>
      </c>
      <c r="B211" s="106" t="s">
        <v>24</v>
      </c>
      <c r="C211" s="106" t="s">
        <v>443</v>
      </c>
      <c r="D211" s="32" t="s">
        <v>26</v>
      </c>
      <c r="E211" s="134" t="s">
        <v>646</v>
      </c>
      <c r="F211" s="133" t="s">
        <v>647</v>
      </c>
      <c r="G211" s="106" t="s">
        <v>205</v>
      </c>
      <c r="H211" s="106" t="s">
        <v>30</v>
      </c>
      <c r="I211" s="106" t="s">
        <v>446</v>
      </c>
      <c r="J211" s="143" t="s">
        <v>575</v>
      </c>
      <c r="K211" s="143" t="s">
        <v>636</v>
      </c>
      <c r="L211" s="148">
        <f>1</f>
        <v>1</v>
      </c>
      <c r="M211" s="133">
        <v>1</v>
      </c>
      <c r="N211" s="133"/>
      <c r="O211" s="106">
        <v>350</v>
      </c>
    </row>
    <row r="212" ht="71" customHeight="1" spans="1:15">
      <c r="A212" s="133">
        <v>67</v>
      </c>
      <c r="B212" s="106" t="s">
        <v>24</v>
      </c>
      <c r="C212" s="106" t="s">
        <v>443</v>
      </c>
      <c r="D212" s="32" t="s">
        <v>26</v>
      </c>
      <c r="E212" s="134" t="s">
        <v>648</v>
      </c>
      <c r="F212" s="133" t="s">
        <v>649</v>
      </c>
      <c r="G212" s="106" t="s">
        <v>205</v>
      </c>
      <c r="H212" s="106" t="s">
        <v>30</v>
      </c>
      <c r="I212" s="106" t="s">
        <v>446</v>
      </c>
      <c r="J212" s="144" t="s">
        <v>650</v>
      </c>
      <c r="K212" s="144" t="s">
        <v>529</v>
      </c>
      <c r="L212" s="148">
        <f>1+0.56</f>
        <v>1.56</v>
      </c>
      <c r="M212" s="133">
        <v>1</v>
      </c>
      <c r="N212" s="133"/>
      <c r="O212" s="106">
        <v>800</v>
      </c>
    </row>
    <row r="213" ht="64" customHeight="1" spans="1:15">
      <c r="A213" s="133">
        <v>68</v>
      </c>
      <c r="B213" s="106" t="s">
        <v>24</v>
      </c>
      <c r="C213" s="106" t="s">
        <v>443</v>
      </c>
      <c r="D213" s="32" t="s">
        <v>26</v>
      </c>
      <c r="E213" s="134" t="s">
        <v>651</v>
      </c>
      <c r="F213" s="133" t="s">
        <v>652</v>
      </c>
      <c r="G213" s="106" t="s">
        <v>205</v>
      </c>
      <c r="H213" s="106" t="s">
        <v>30</v>
      </c>
      <c r="I213" s="152" t="s">
        <v>653</v>
      </c>
      <c r="J213" s="143" t="s">
        <v>447</v>
      </c>
      <c r="K213" s="144" t="s">
        <v>493</v>
      </c>
      <c r="L213" s="133">
        <v>1.1</v>
      </c>
      <c r="M213" s="133">
        <v>1</v>
      </c>
      <c r="N213" s="133"/>
      <c r="O213" s="106">
        <v>1100</v>
      </c>
    </row>
    <row r="214" ht="24" customHeight="1" spans="1:15">
      <c r="A214" s="89" t="s">
        <v>20</v>
      </c>
      <c r="B214" s="90"/>
      <c r="C214" s="90"/>
      <c r="D214" s="90"/>
      <c r="E214" s="80"/>
      <c r="F214" s="80"/>
      <c r="G214" s="86"/>
      <c r="H214" s="96"/>
      <c r="I214" s="81"/>
      <c r="J214" s="81"/>
      <c r="K214" s="81"/>
      <c r="L214" s="81">
        <v>0</v>
      </c>
      <c r="M214" s="81">
        <v>0</v>
      </c>
      <c r="N214" s="81">
        <v>0</v>
      </c>
      <c r="O214" s="81">
        <v>0</v>
      </c>
    </row>
    <row r="215" ht="24" customHeight="1" spans="1:15">
      <c r="A215" s="81">
        <v>1</v>
      </c>
      <c r="B215" s="49"/>
      <c r="C215" s="49"/>
      <c r="D215" s="49"/>
      <c r="E215" s="49" t="s">
        <v>194</v>
      </c>
      <c r="F215" s="49"/>
      <c r="G215" s="49"/>
      <c r="H215" s="49"/>
      <c r="I215" s="49"/>
      <c r="J215" s="49"/>
      <c r="K215" s="49"/>
      <c r="L215" s="49"/>
      <c r="M215" s="49"/>
      <c r="N215" s="49"/>
      <c r="O215" s="49"/>
    </row>
    <row r="216" ht="24" customHeight="1" spans="1:15">
      <c r="A216" s="89" t="s">
        <v>21</v>
      </c>
      <c r="B216" s="90"/>
      <c r="C216" s="90"/>
      <c r="D216" s="90"/>
      <c r="E216" s="80"/>
      <c r="F216" s="80"/>
      <c r="G216" s="86"/>
      <c r="H216" s="96"/>
      <c r="I216" s="81"/>
      <c r="J216" s="81"/>
      <c r="K216" s="81"/>
      <c r="L216" s="81">
        <v>0</v>
      </c>
      <c r="M216" s="81">
        <v>0</v>
      </c>
      <c r="N216" s="81">
        <v>0</v>
      </c>
      <c r="O216" s="81">
        <v>0</v>
      </c>
    </row>
    <row r="217" ht="24" customHeight="1" spans="1:15">
      <c r="A217" s="81">
        <v>1</v>
      </c>
      <c r="B217" s="49"/>
      <c r="C217" s="49"/>
      <c r="D217" s="49"/>
      <c r="E217" s="49" t="s">
        <v>194</v>
      </c>
      <c r="F217" s="49"/>
      <c r="G217" s="49"/>
      <c r="H217" s="49"/>
      <c r="I217" s="49"/>
      <c r="J217" s="49"/>
      <c r="K217" s="49"/>
      <c r="L217" s="49"/>
      <c r="M217" s="49"/>
      <c r="N217" s="49"/>
      <c r="O217" s="49"/>
    </row>
    <row r="218" ht="24" customHeight="1" spans="1:15">
      <c r="A218" s="89" t="s">
        <v>22</v>
      </c>
      <c r="B218" s="90"/>
      <c r="C218" s="90"/>
      <c r="D218" s="90"/>
      <c r="E218" s="80"/>
      <c r="F218" s="80"/>
      <c r="G218" s="86"/>
      <c r="H218" s="96"/>
      <c r="I218" s="81"/>
      <c r="J218" s="81"/>
      <c r="K218" s="81"/>
      <c r="L218" s="81">
        <f>SUM(L219:L220)</f>
        <v>41.5</v>
      </c>
      <c r="M218" s="81">
        <f>SUM(M219:M220)</f>
        <v>2</v>
      </c>
      <c r="N218" s="81">
        <f>SUM(N219:N220)</f>
        <v>4.31</v>
      </c>
      <c r="O218" s="81">
        <f>SUM(O219:O220)</f>
        <v>58000</v>
      </c>
    </row>
    <row r="219" ht="37" customHeight="1" spans="1:15">
      <c r="A219" s="133">
        <v>1</v>
      </c>
      <c r="B219" s="106" t="s">
        <v>24</v>
      </c>
      <c r="C219" s="106" t="s">
        <v>443</v>
      </c>
      <c r="D219" s="106" t="s">
        <v>51</v>
      </c>
      <c r="E219" s="106" t="s">
        <v>654</v>
      </c>
      <c r="F219" s="133"/>
      <c r="G219" s="133" t="s">
        <v>655</v>
      </c>
      <c r="H219" s="106" t="s">
        <v>30</v>
      </c>
      <c r="I219" s="106" t="s">
        <v>656</v>
      </c>
      <c r="J219" s="106" t="s">
        <v>657</v>
      </c>
      <c r="K219" s="106" t="s">
        <v>658</v>
      </c>
      <c r="L219" s="133">
        <v>16.5</v>
      </c>
      <c r="M219" s="133">
        <v>1</v>
      </c>
      <c r="N219" s="133">
        <v>1.7</v>
      </c>
      <c r="O219" s="133">
        <v>32000</v>
      </c>
    </row>
    <row r="220" ht="37" customHeight="1" spans="1:15">
      <c r="A220" s="133">
        <v>2</v>
      </c>
      <c r="B220" s="106" t="s">
        <v>24</v>
      </c>
      <c r="C220" s="106" t="s">
        <v>443</v>
      </c>
      <c r="D220" s="106" t="s">
        <v>51</v>
      </c>
      <c r="E220" s="106" t="s">
        <v>659</v>
      </c>
      <c r="F220" s="133"/>
      <c r="G220" s="133" t="s">
        <v>660</v>
      </c>
      <c r="H220" s="106" t="s">
        <v>30</v>
      </c>
      <c r="I220" s="106" t="s">
        <v>661</v>
      </c>
      <c r="J220" s="106" t="s">
        <v>657</v>
      </c>
      <c r="K220" s="106" t="s">
        <v>658</v>
      </c>
      <c r="L220" s="133">
        <v>25</v>
      </c>
      <c r="M220" s="133">
        <v>1</v>
      </c>
      <c r="N220" s="133">
        <v>2.61</v>
      </c>
      <c r="O220" s="133">
        <v>26000</v>
      </c>
    </row>
    <row r="221" ht="21" spans="1:15">
      <c r="A221" s="53" t="s">
        <v>662</v>
      </c>
      <c r="B221" s="53"/>
      <c r="C221" s="53"/>
      <c r="D221" s="54"/>
      <c r="E221" s="149"/>
      <c r="F221" s="1"/>
      <c r="G221" s="1"/>
      <c r="H221" s="53" t="s">
        <v>663</v>
      </c>
      <c r="J221" s="54"/>
      <c r="L221" s="53" t="s">
        <v>664</v>
      </c>
      <c r="M221" s="53"/>
      <c r="N221" s="53"/>
      <c r="O221" s="53"/>
    </row>
    <row r="222" ht="102" customHeight="1" spans="1:15">
      <c r="A222" s="150" t="s">
        <v>665</v>
      </c>
      <c r="B222" s="150"/>
      <c r="C222" s="150"/>
      <c r="D222" s="150"/>
      <c r="E222" s="151"/>
      <c r="F222" s="151"/>
      <c r="G222" s="151"/>
      <c r="H222" s="151"/>
      <c r="I222" s="153"/>
      <c r="J222" s="151"/>
      <c r="K222" s="151"/>
      <c r="L222" s="151"/>
      <c r="M222" s="151"/>
      <c r="N222" s="151"/>
      <c r="O222" s="151"/>
    </row>
  </sheetData>
  <mergeCells count="36">
    <mergeCell ref="A2:O2"/>
    <mergeCell ref="A3:F3"/>
    <mergeCell ref="A5:D5"/>
    <mergeCell ref="A6:D6"/>
    <mergeCell ref="A7:D7"/>
    <mergeCell ref="A8:D8"/>
    <mergeCell ref="A9:D9"/>
    <mergeCell ref="A10:D10"/>
    <mergeCell ref="A11:D11"/>
    <mergeCell ref="A13:D13"/>
    <mergeCell ref="A15:D15"/>
    <mergeCell ref="A18:D18"/>
    <mergeCell ref="A22:D22"/>
    <mergeCell ref="A23:D23"/>
    <mergeCell ref="A55:D55"/>
    <mergeCell ref="A57:D57"/>
    <mergeCell ref="A59:D59"/>
    <mergeCell ref="A61:D61"/>
    <mergeCell ref="A62:D62"/>
    <mergeCell ref="A68:D68"/>
    <mergeCell ref="A70:D70"/>
    <mergeCell ref="A72:D72"/>
    <mergeCell ref="A74:D74"/>
    <mergeCell ref="A75:D75"/>
    <mergeCell ref="A121:D121"/>
    <mergeCell ref="A123:D123"/>
    <mergeCell ref="A130:D130"/>
    <mergeCell ref="A144:D144"/>
    <mergeCell ref="A145:D145"/>
    <mergeCell ref="A214:D214"/>
    <mergeCell ref="A216:D216"/>
    <mergeCell ref="A218:D218"/>
    <mergeCell ref="A221:C221"/>
    <mergeCell ref="H221:J221"/>
    <mergeCell ref="L221:O221"/>
    <mergeCell ref="A222:O222"/>
  </mergeCells>
  <printOptions horizontalCentered="1"/>
  <pageMargins left="0.472222222222222" right="0.472222222222222" top="0.590277777777778" bottom="0.590277777777778" header="0.5" footer="0.302777777777778"/>
  <pageSetup paperSize="9" scale="86" orientation="landscape" horizontalDpi="600"/>
  <headerFooter>
    <oddFooter>&amp;C&amp;P</oddFooter>
  </headerFooter>
  <ignoredErrors>
    <ignoredError sqref="L62:O62 O75 M75 M145 O145 L23:O23 M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56"/>
  <sheetViews>
    <sheetView view="pageBreakPreview" zoomScaleNormal="100" workbookViewId="0">
      <selection activeCell="L18" sqref="L18"/>
    </sheetView>
  </sheetViews>
  <sheetFormatPr defaultColWidth="9" defaultRowHeight="14.4"/>
  <cols>
    <col min="1" max="1" width="5.37962962962963" style="1" customWidth="1"/>
    <col min="2" max="2" width="6.87962962962963" style="1" customWidth="1"/>
    <col min="3" max="3" width="10.3796296296296" style="1" customWidth="1"/>
    <col min="4" max="4" width="9" style="1" customWidth="1"/>
    <col min="5" max="5" width="9.37962962962963" style="1" customWidth="1"/>
    <col min="6" max="6" width="10.25" style="1" customWidth="1"/>
    <col min="7" max="7" width="10.5" style="1" customWidth="1"/>
    <col min="8" max="8" width="9.75" style="1" customWidth="1"/>
    <col min="9" max="9" width="8.62962962962963" style="1" customWidth="1"/>
    <col min="10" max="10" width="13.25" style="1" customWidth="1"/>
    <col min="11" max="11" width="11.1203703703704" style="1" customWidth="1"/>
    <col min="12" max="12" width="33.75" style="1" customWidth="1"/>
    <col min="13" max="13" width="10.75" style="1" customWidth="1"/>
    <col min="14" max="14" width="8.25" style="1" customWidth="1"/>
    <col min="15" max="15" width="10.3796296296296" style="1" customWidth="1"/>
    <col min="16" max="16384" width="9" style="6"/>
  </cols>
  <sheetData>
    <row r="1" ht="21" spans="1:4">
      <c r="A1" s="7" t="s">
        <v>666</v>
      </c>
      <c r="B1" s="8"/>
      <c r="C1" s="9"/>
      <c r="D1" s="9"/>
    </row>
    <row r="3" ht="38" customHeight="1" spans="1:15">
      <c r="A3" s="10" t="s">
        <v>667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ht="24" customHeight="1" spans="1:7">
      <c r="A4" s="11" t="s">
        <v>2</v>
      </c>
      <c r="B4" s="12"/>
      <c r="C4" s="12"/>
      <c r="D4" s="12"/>
      <c r="E4" s="12"/>
      <c r="F4" s="12"/>
      <c r="G4" s="12"/>
    </row>
    <row r="5" s="1" customFormat="1" ht="34" customHeight="1" spans="1:15">
      <c r="A5" s="13" t="s">
        <v>3</v>
      </c>
      <c r="B5" s="14" t="s">
        <v>4</v>
      </c>
      <c r="C5" s="14" t="s">
        <v>5</v>
      </c>
      <c r="D5" s="14" t="s">
        <v>668</v>
      </c>
      <c r="E5" s="14" t="s">
        <v>7</v>
      </c>
      <c r="F5" s="14" t="s">
        <v>8</v>
      </c>
      <c r="G5" s="14" t="s">
        <v>669</v>
      </c>
      <c r="H5" s="14" t="s">
        <v>11</v>
      </c>
      <c r="I5" s="13" t="s">
        <v>670</v>
      </c>
      <c r="J5" s="13"/>
      <c r="K5" s="14" t="s">
        <v>671</v>
      </c>
      <c r="L5" s="14" t="s">
        <v>13</v>
      </c>
      <c r="M5" s="13" t="s">
        <v>672</v>
      </c>
      <c r="N5" s="13"/>
      <c r="O5" s="14" t="s">
        <v>673</v>
      </c>
    </row>
    <row r="6" s="1" customFormat="1" ht="50" customHeight="1" spans="1:15">
      <c r="A6" s="13"/>
      <c r="B6" s="15"/>
      <c r="C6" s="15"/>
      <c r="D6" s="15"/>
      <c r="E6" s="15"/>
      <c r="F6" s="15"/>
      <c r="G6" s="15"/>
      <c r="H6" s="15"/>
      <c r="I6" s="13" t="s">
        <v>674</v>
      </c>
      <c r="J6" s="13" t="s">
        <v>675</v>
      </c>
      <c r="K6" s="15"/>
      <c r="L6" s="15"/>
      <c r="M6" s="13" t="s">
        <v>676</v>
      </c>
      <c r="N6" s="13" t="s">
        <v>677</v>
      </c>
      <c r="O6" s="15"/>
    </row>
    <row r="7" ht="25" customHeight="1" spans="1:15">
      <c r="A7" s="16" t="s">
        <v>678</v>
      </c>
      <c r="B7" s="17"/>
      <c r="C7" s="17"/>
      <c r="D7" s="17"/>
      <c r="E7" s="18"/>
      <c r="F7" s="19"/>
      <c r="G7" s="19"/>
      <c r="H7" s="19"/>
      <c r="I7" s="57">
        <f>I8+I15+I22+I30+I43</f>
        <v>1793.985126</v>
      </c>
      <c r="J7" s="57">
        <f>J8+J15+J22+J30+J43</f>
        <v>30.263</v>
      </c>
      <c r="K7" s="57">
        <f>K8+K15+K22+K30+K43</f>
        <v>60</v>
      </c>
      <c r="L7" s="19"/>
      <c r="M7" s="19"/>
      <c r="N7" s="19"/>
      <c r="O7" s="19"/>
    </row>
    <row r="8" s="2" customFormat="1" ht="18" customHeight="1" spans="1:15">
      <c r="A8" s="20" t="s">
        <v>679</v>
      </c>
      <c r="B8" s="21"/>
      <c r="C8" s="21"/>
      <c r="D8" s="21"/>
      <c r="E8" s="22"/>
      <c r="F8" s="22"/>
      <c r="G8" s="23"/>
      <c r="H8" s="23"/>
      <c r="I8" s="23">
        <f>I9+I11+I13</f>
        <v>15</v>
      </c>
      <c r="J8" s="23">
        <f>J9+J11+J13</f>
        <v>0</v>
      </c>
      <c r="K8" s="23">
        <f>K9+K11+K13</f>
        <v>0</v>
      </c>
      <c r="L8" s="23"/>
      <c r="M8" s="23"/>
      <c r="N8" s="23"/>
      <c r="O8" s="23"/>
    </row>
    <row r="9" s="3" customFormat="1" ht="18" customHeight="1" spans="1:15">
      <c r="A9" s="24" t="s">
        <v>680</v>
      </c>
      <c r="B9" s="24"/>
      <c r="C9" s="24"/>
      <c r="D9" s="24"/>
      <c r="E9" s="25"/>
      <c r="F9" s="25"/>
      <c r="G9" s="26"/>
      <c r="H9" s="26"/>
      <c r="I9" s="26">
        <v>0</v>
      </c>
      <c r="J9" s="26">
        <v>0</v>
      </c>
      <c r="K9" s="26">
        <v>0</v>
      </c>
      <c r="L9" s="26"/>
      <c r="M9" s="26"/>
      <c r="N9" s="26"/>
      <c r="O9" s="26"/>
    </row>
    <row r="10" s="3" customFormat="1" ht="18" customHeight="1" spans="1:15">
      <c r="A10" s="27">
        <v>1</v>
      </c>
      <c r="B10" s="28"/>
      <c r="C10" s="28"/>
      <c r="D10" s="28"/>
      <c r="E10" s="28" t="s">
        <v>194</v>
      </c>
      <c r="F10" s="28"/>
      <c r="G10" s="28"/>
      <c r="H10" s="28"/>
      <c r="I10" s="28"/>
      <c r="J10" s="28"/>
      <c r="K10" s="28"/>
      <c r="L10" s="28"/>
      <c r="M10" s="28"/>
      <c r="N10" s="28"/>
      <c r="O10" s="26"/>
    </row>
    <row r="11" s="3" customFormat="1" ht="18" customHeight="1" spans="1:15">
      <c r="A11" s="29" t="s">
        <v>681</v>
      </c>
      <c r="B11" s="30"/>
      <c r="C11" s="30"/>
      <c r="D11" s="30"/>
      <c r="E11" s="25"/>
      <c r="F11" s="25"/>
      <c r="G11" s="26"/>
      <c r="H11" s="26"/>
      <c r="I11" s="26">
        <v>0</v>
      </c>
      <c r="J11" s="26">
        <v>0</v>
      </c>
      <c r="K11" s="26">
        <v>0</v>
      </c>
      <c r="L11" s="26"/>
      <c r="M11" s="26"/>
      <c r="N11" s="26"/>
      <c r="O11" s="26"/>
    </row>
    <row r="12" s="3" customFormat="1" ht="18" customHeight="1" spans="1:15">
      <c r="A12" s="27">
        <v>1</v>
      </c>
      <c r="B12" s="31"/>
      <c r="C12" s="31"/>
      <c r="D12" s="31"/>
      <c r="E12" s="31" t="s">
        <v>194</v>
      </c>
      <c r="F12" s="31"/>
      <c r="G12" s="31"/>
      <c r="H12" s="31"/>
      <c r="I12" s="31"/>
      <c r="J12" s="31"/>
      <c r="K12" s="31"/>
      <c r="L12" s="31"/>
      <c r="M12" s="31"/>
      <c r="N12" s="31"/>
      <c r="O12" s="26"/>
    </row>
    <row r="13" s="3" customFormat="1" ht="18" customHeight="1" spans="1:15">
      <c r="A13" s="24" t="s">
        <v>682</v>
      </c>
      <c r="B13" s="24"/>
      <c r="C13" s="24"/>
      <c r="D13" s="24"/>
      <c r="E13" s="25"/>
      <c r="F13" s="25"/>
      <c r="G13" s="26"/>
      <c r="H13" s="26"/>
      <c r="I13" s="26">
        <f>SUM(I14)</f>
        <v>15</v>
      </c>
      <c r="J13" s="26">
        <f>SUM(J14)</f>
        <v>0</v>
      </c>
      <c r="K13" s="26">
        <f>SUM(K14)</f>
        <v>0</v>
      </c>
      <c r="L13" s="26"/>
      <c r="M13" s="26"/>
      <c r="N13" s="26"/>
      <c r="O13" s="26"/>
    </row>
    <row r="14" s="3" customFormat="1" ht="54" customHeight="1" spans="1:15">
      <c r="A14" s="27">
        <v>1</v>
      </c>
      <c r="B14" s="32" t="s">
        <v>24</v>
      </c>
      <c r="C14" s="32" t="s">
        <v>25</v>
      </c>
      <c r="D14" s="32" t="s">
        <v>40</v>
      </c>
      <c r="E14" s="33" t="s">
        <v>683</v>
      </c>
      <c r="F14" s="26"/>
      <c r="G14" s="33" t="s">
        <v>36</v>
      </c>
      <c r="H14" s="33" t="s">
        <v>54</v>
      </c>
      <c r="I14" s="26">
        <v>15</v>
      </c>
      <c r="J14" s="26">
        <v>0</v>
      </c>
      <c r="K14" s="26">
        <v>0</v>
      </c>
      <c r="L14" s="33" t="s">
        <v>684</v>
      </c>
      <c r="M14" s="26"/>
      <c r="N14" s="26"/>
      <c r="O14" s="26"/>
    </row>
    <row r="15" s="2" customFormat="1" ht="18" customHeight="1" spans="1:15">
      <c r="A15" s="34" t="s">
        <v>685</v>
      </c>
      <c r="B15" s="34"/>
      <c r="C15" s="34"/>
      <c r="D15" s="34"/>
      <c r="E15" s="35"/>
      <c r="F15" s="35"/>
      <c r="G15" s="23"/>
      <c r="H15" s="23"/>
      <c r="I15" s="23">
        <v>0</v>
      </c>
      <c r="J15" s="23">
        <v>0</v>
      </c>
      <c r="K15" s="23">
        <v>0</v>
      </c>
      <c r="L15" s="23"/>
      <c r="M15" s="23"/>
      <c r="N15" s="23"/>
      <c r="O15" s="23"/>
    </row>
    <row r="16" s="3" customFormat="1" ht="18" customHeight="1" spans="1:15">
      <c r="A16" s="24" t="s">
        <v>680</v>
      </c>
      <c r="B16" s="24"/>
      <c r="C16" s="24"/>
      <c r="D16" s="24"/>
      <c r="E16" s="25"/>
      <c r="F16" s="25"/>
      <c r="G16" s="26"/>
      <c r="H16" s="26"/>
      <c r="I16" s="26">
        <v>0</v>
      </c>
      <c r="J16" s="26">
        <v>0</v>
      </c>
      <c r="K16" s="26">
        <v>0</v>
      </c>
      <c r="L16" s="26"/>
      <c r="M16" s="26"/>
      <c r="N16" s="26"/>
      <c r="O16" s="26"/>
    </row>
    <row r="17" s="3" customFormat="1" ht="18" customHeight="1" spans="1:15">
      <c r="A17" s="27">
        <v>1</v>
      </c>
      <c r="B17" s="28"/>
      <c r="C17" s="28"/>
      <c r="D17" s="28"/>
      <c r="E17" s="28" t="s">
        <v>194</v>
      </c>
      <c r="F17" s="28"/>
      <c r="G17" s="28"/>
      <c r="H17" s="28"/>
      <c r="I17" s="28"/>
      <c r="J17" s="28"/>
      <c r="K17" s="28"/>
      <c r="L17" s="26"/>
      <c r="M17" s="26"/>
      <c r="N17" s="26"/>
      <c r="O17" s="26"/>
    </row>
    <row r="18" s="3" customFormat="1" ht="18" customHeight="1" spans="1:15">
      <c r="A18" s="29" t="s">
        <v>681</v>
      </c>
      <c r="B18" s="30"/>
      <c r="C18" s="30"/>
      <c r="D18" s="30"/>
      <c r="E18" s="25"/>
      <c r="F18" s="25"/>
      <c r="G18" s="26"/>
      <c r="H18" s="26"/>
      <c r="I18" s="26">
        <v>0</v>
      </c>
      <c r="J18" s="26">
        <v>0</v>
      </c>
      <c r="K18" s="26">
        <v>0</v>
      </c>
      <c r="L18" s="26"/>
      <c r="M18" s="26"/>
      <c r="N18" s="26"/>
      <c r="O18" s="26"/>
    </row>
    <row r="19" s="3" customFormat="1" ht="18" customHeight="1" spans="1:15">
      <c r="A19" s="27">
        <v>1</v>
      </c>
      <c r="B19" s="31"/>
      <c r="C19" s="31"/>
      <c r="D19" s="31"/>
      <c r="E19" s="31" t="s">
        <v>194</v>
      </c>
      <c r="F19" s="31"/>
      <c r="G19" s="31"/>
      <c r="H19" s="31"/>
      <c r="I19" s="31"/>
      <c r="J19" s="31"/>
      <c r="K19" s="31"/>
      <c r="L19" s="26"/>
      <c r="M19" s="26"/>
      <c r="N19" s="26"/>
      <c r="O19" s="26"/>
    </row>
    <row r="20" s="3" customFormat="1" ht="18" customHeight="1" spans="1:15">
      <c r="A20" s="24" t="s">
        <v>682</v>
      </c>
      <c r="B20" s="24"/>
      <c r="C20" s="24"/>
      <c r="D20" s="24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</row>
    <row r="21" s="3" customFormat="1" ht="18" customHeight="1" spans="1:15">
      <c r="A21" s="27">
        <v>1</v>
      </c>
      <c r="B21" s="27"/>
      <c r="C21" s="27"/>
      <c r="D21" s="27"/>
      <c r="E21" s="36" t="s">
        <v>194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="2" customFormat="1" ht="18" customHeight="1" spans="1:15">
      <c r="A22" s="34" t="s">
        <v>686</v>
      </c>
      <c r="B22" s="34"/>
      <c r="C22" s="34"/>
      <c r="D22" s="34"/>
      <c r="E22" s="23"/>
      <c r="F22" s="23"/>
      <c r="G22" s="23"/>
      <c r="H22" s="23"/>
      <c r="I22" s="23">
        <f>I23+I26+I28</f>
        <v>180</v>
      </c>
      <c r="J22" s="23">
        <f>J23+J26+J28</f>
        <v>1.93</v>
      </c>
      <c r="K22" s="23">
        <f>K23+K26+K28</f>
        <v>0</v>
      </c>
      <c r="L22" s="23"/>
      <c r="M22" s="23"/>
      <c r="N22" s="23"/>
      <c r="O22" s="23"/>
    </row>
    <row r="23" s="3" customFormat="1" ht="18" customHeight="1" spans="1:15">
      <c r="A23" s="24" t="s">
        <v>680</v>
      </c>
      <c r="B23" s="24"/>
      <c r="C23" s="24"/>
      <c r="D23" s="24"/>
      <c r="E23" s="25"/>
      <c r="F23" s="25"/>
      <c r="G23" s="26"/>
      <c r="H23" s="26"/>
      <c r="I23" s="26">
        <f>SUM(I24:I26)</f>
        <v>180</v>
      </c>
      <c r="J23" s="26">
        <f>SUM(J24:J26)</f>
        <v>1.93</v>
      </c>
      <c r="K23" s="26">
        <f>SUM(K24:K26)</f>
        <v>0</v>
      </c>
      <c r="L23" s="26"/>
      <c r="M23" s="26"/>
      <c r="N23" s="26"/>
      <c r="O23" s="26"/>
    </row>
    <row r="24" s="3" customFormat="1" ht="78" customHeight="1" spans="1:15">
      <c r="A24" s="28">
        <v>1</v>
      </c>
      <c r="B24" s="24" t="s">
        <v>24</v>
      </c>
      <c r="C24" s="28" t="s">
        <v>196</v>
      </c>
      <c r="D24" s="28" t="s">
        <v>26</v>
      </c>
      <c r="E24" s="28" t="s">
        <v>687</v>
      </c>
      <c r="F24" s="28" t="s">
        <v>688</v>
      </c>
      <c r="G24" s="36" t="s">
        <v>205</v>
      </c>
      <c r="H24" s="36" t="s">
        <v>689</v>
      </c>
      <c r="I24" s="26">
        <v>90</v>
      </c>
      <c r="J24" s="26">
        <v>0</v>
      </c>
      <c r="K24" s="26">
        <v>0</v>
      </c>
      <c r="L24" s="52" t="s">
        <v>690</v>
      </c>
      <c r="M24" s="26" t="s">
        <v>691</v>
      </c>
      <c r="N24" s="26" t="s">
        <v>691</v>
      </c>
      <c r="O24" s="26"/>
    </row>
    <row r="25" s="3" customFormat="1" ht="78" customHeight="1" spans="1:15">
      <c r="A25" s="28">
        <v>2</v>
      </c>
      <c r="B25" s="24" t="s">
        <v>24</v>
      </c>
      <c r="C25" s="28" t="s">
        <v>196</v>
      </c>
      <c r="D25" s="28" t="s">
        <v>26</v>
      </c>
      <c r="E25" s="28" t="s">
        <v>692</v>
      </c>
      <c r="F25" s="28" t="s">
        <v>693</v>
      </c>
      <c r="G25" s="36" t="s">
        <v>205</v>
      </c>
      <c r="H25" s="36" t="s">
        <v>694</v>
      </c>
      <c r="I25" s="26">
        <v>90</v>
      </c>
      <c r="J25" s="26">
        <v>1.93</v>
      </c>
      <c r="K25" s="26">
        <v>0</v>
      </c>
      <c r="L25" s="52" t="s">
        <v>695</v>
      </c>
      <c r="M25" s="19" t="s">
        <v>696</v>
      </c>
      <c r="N25" s="19">
        <v>5500</v>
      </c>
      <c r="O25" s="26"/>
    </row>
    <row r="26" s="3" customFormat="1" ht="18" customHeight="1" spans="1:15">
      <c r="A26" s="29" t="s">
        <v>681</v>
      </c>
      <c r="B26" s="30"/>
      <c r="C26" s="30"/>
      <c r="D26" s="30"/>
      <c r="E26" s="25"/>
      <c r="F26" s="25"/>
      <c r="G26" s="26"/>
      <c r="H26" s="26"/>
      <c r="I26" s="26">
        <v>0</v>
      </c>
      <c r="J26" s="26">
        <v>0</v>
      </c>
      <c r="K26" s="26">
        <v>0</v>
      </c>
      <c r="L26" s="26"/>
      <c r="M26" s="26"/>
      <c r="N26" s="26"/>
      <c r="O26" s="26"/>
    </row>
    <row r="27" s="3" customFormat="1" ht="18" customHeight="1" spans="1:15">
      <c r="A27" s="27">
        <v>1</v>
      </c>
      <c r="B27" s="31"/>
      <c r="C27" s="31"/>
      <c r="D27" s="31"/>
      <c r="E27" s="31" t="s">
        <v>194</v>
      </c>
      <c r="F27" s="31"/>
      <c r="G27" s="31"/>
      <c r="H27" s="31"/>
      <c r="I27" s="31"/>
      <c r="J27" s="31"/>
      <c r="K27" s="31"/>
      <c r="L27" s="26"/>
      <c r="M27" s="26"/>
      <c r="N27" s="26"/>
      <c r="O27" s="26"/>
    </row>
    <row r="28" s="3" customFormat="1" ht="18" customHeight="1" spans="1:15">
      <c r="A28" s="24" t="s">
        <v>682</v>
      </c>
      <c r="B28" s="24"/>
      <c r="C28" s="24"/>
      <c r="D28" s="24"/>
      <c r="E28" s="25"/>
      <c r="F28" s="25"/>
      <c r="G28" s="26"/>
      <c r="H28" s="26"/>
      <c r="I28" s="26">
        <v>0</v>
      </c>
      <c r="J28" s="26">
        <v>0</v>
      </c>
      <c r="K28" s="26">
        <v>0</v>
      </c>
      <c r="L28" s="26"/>
      <c r="M28" s="26"/>
      <c r="N28" s="26"/>
      <c r="O28" s="26"/>
    </row>
    <row r="29" s="3" customFormat="1" ht="18" customHeight="1" spans="1:15">
      <c r="A29" s="27">
        <v>1</v>
      </c>
      <c r="B29" s="27"/>
      <c r="C29" s="27"/>
      <c r="D29" s="27"/>
      <c r="E29" s="36" t="s">
        <v>194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="2" customFormat="1" ht="24" customHeight="1" spans="1:15">
      <c r="A30" s="34" t="s">
        <v>697</v>
      </c>
      <c r="B30" s="34"/>
      <c r="C30" s="34"/>
      <c r="D30" s="34"/>
      <c r="E30" s="23"/>
      <c r="F30" s="23"/>
      <c r="G30" s="23"/>
      <c r="H30" s="23"/>
      <c r="I30" s="58">
        <f>I31+I39+I41</f>
        <v>1235.525126</v>
      </c>
      <c r="J30" s="58">
        <f>J31+J39+J41</f>
        <v>17.213</v>
      </c>
      <c r="K30" s="58">
        <f>K31+K39+K41</f>
        <v>60</v>
      </c>
      <c r="L30" s="23"/>
      <c r="M30" s="23"/>
      <c r="N30" s="23"/>
      <c r="O30" s="23"/>
    </row>
    <row r="31" s="3" customFormat="1" ht="18" customHeight="1" spans="1:15">
      <c r="A31" s="24" t="s">
        <v>680</v>
      </c>
      <c r="B31" s="24"/>
      <c r="C31" s="24"/>
      <c r="D31" s="24"/>
      <c r="E31" s="25"/>
      <c r="F31" s="25"/>
      <c r="G31" s="26"/>
      <c r="H31" s="26"/>
      <c r="I31" s="59">
        <f>SUM(I32:I38)</f>
        <v>1050.525126</v>
      </c>
      <c r="J31" s="60">
        <f>SUM(J32:J38)</f>
        <v>0</v>
      </c>
      <c r="K31" s="59">
        <f>SUM(K32:K38)</f>
        <v>60</v>
      </c>
      <c r="L31" s="26"/>
      <c r="M31" s="26"/>
      <c r="N31" s="26"/>
      <c r="O31" s="26"/>
    </row>
    <row r="32" s="3" customFormat="1" ht="108" customHeight="1" spans="1:15">
      <c r="A32" s="37">
        <v>1</v>
      </c>
      <c r="B32" s="37" t="s">
        <v>24</v>
      </c>
      <c r="C32" s="37" t="s">
        <v>226</v>
      </c>
      <c r="D32" s="37" t="s">
        <v>26</v>
      </c>
      <c r="E32" s="37" t="s">
        <v>698</v>
      </c>
      <c r="F32" s="37" t="s">
        <v>699</v>
      </c>
      <c r="G32" s="38" t="s">
        <v>205</v>
      </c>
      <c r="H32" s="37" t="s">
        <v>337</v>
      </c>
      <c r="I32" s="61">
        <v>157.838436</v>
      </c>
      <c r="J32" s="62">
        <v>0</v>
      </c>
      <c r="K32" s="62">
        <v>0</v>
      </c>
      <c r="L32" s="63" t="s">
        <v>700</v>
      </c>
      <c r="M32" s="26" t="s">
        <v>691</v>
      </c>
      <c r="N32" s="26" t="s">
        <v>691</v>
      </c>
      <c r="O32" s="26"/>
    </row>
    <row r="33" s="3" customFormat="1" ht="108" customHeight="1" spans="1:15">
      <c r="A33" s="37">
        <v>2</v>
      </c>
      <c r="B33" s="37" t="s">
        <v>24</v>
      </c>
      <c r="C33" s="37" t="s">
        <v>226</v>
      </c>
      <c r="D33" s="37" t="s">
        <v>26</v>
      </c>
      <c r="E33" s="37" t="s">
        <v>701</v>
      </c>
      <c r="F33" s="37" t="s">
        <v>702</v>
      </c>
      <c r="G33" s="37" t="s">
        <v>199</v>
      </c>
      <c r="H33" s="37" t="s">
        <v>279</v>
      </c>
      <c r="I33" s="61">
        <v>57.161601</v>
      </c>
      <c r="J33" s="62">
        <v>0</v>
      </c>
      <c r="K33" s="62">
        <v>0</v>
      </c>
      <c r="L33" s="63" t="s">
        <v>703</v>
      </c>
      <c r="M33" s="26" t="s">
        <v>691</v>
      </c>
      <c r="N33" s="26" t="s">
        <v>691</v>
      </c>
      <c r="O33" s="26"/>
    </row>
    <row r="34" s="3" customFormat="1" ht="108" customHeight="1" spans="1:15">
      <c r="A34" s="37">
        <v>3</v>
      </c>
      <c r="B34" s="37" t="s">
        <v>24</v>
      </c>
      <c r="C34" s="37" t="s">
        <v>226</v>
      </c>
      <c r="D34" s="37" t="s">
        <v>26</v>
      </c>
      <c r="E34" s="37" t="s">
        <v>704</v>
      </c>
      <c r="F34" s="37" t="s">
        <v>705</v>
      </c>
      <c r="G34" s="38" t="s">
        <v>205</v>
      </c>
      <c r="H34" s="37" t="s">
        <v>329</v>
      </c>
      <c r="I34" s="61">
        <v>152.718615</v>
      </c>
      <c r="J34" s="62">
        <v>0</v>
      </c>
      <c r="K34" s="62">
        <v>0</v>
      </c>
      <c r="L34" s="63" t="s">
        <v>706</v>
      </c>
      <c r="M34" s="26" t="s">
        <v>691</v>
      </c>
      <c r="N34" s="26" t="s">
        <v>691</v>
      </c>
      <c r="O34" s="26"/>
    </row>
    <row r="35" s="3" customFormat="1" ht="108" customHeight="1" spans="1:15">
      <c r="A35" s="37">
        <v>4</v>
      </c>
      <c r="B35" s="37" t="s">
        <v>24</v>
      </c>
      <c r="C35" s="37" t="s">
        <v>226</v>
      </c>
      <c r="D35" s="37" t="s">
        <v>26</v>
      </c>
      <c r="E35" s="37" t="s">
        <v>707</v>
      </c>
      <c r="F35" s="37" t="s">
        <v>708</v>
      </c>
      <c r="G35" s="37" t="s">
        <v>199</v>
      </c>
      <c r="H35" s="37" t="s">
        <v>376</v>
      </c>
      <c r="I35" s="61">
        <v>143.069472</v>
      </c>
      <c r="J35" s="62">
        <v>0</v>
      </c>
      <c r="K35" s="62">
        <v>0</v>
      </c>
      <c r="L35" s="63" t="s">
        <v>709</v>
      </c>
      <c r="M35" s="26" t="s">
        <v>691</v>
      </c>
      <c r="N35" s="26" t="s">
        <v>691</v>
      </c>
      <c r="O35" s="26"/>
    </row>
    <row r="36" s="3" customFormat="1" ht="108" customHeight="1" spans="1:15">
      <c r="A36" s="37">
        <v>5</v>
      </c>
      <c r="B36" s="37" t="s">
        <v>24</v>
      </c>
      <c r="C36" s="37" t="s">
        <v>226</v>
      </c>
      <c r="D36" s="37" t="s">
        <v>26</v>
      </c>
      <c r="E36" s="37" t="s">
        <v>710</v>
      </c>
      <c r="F36" s="37" t="s">
        <v>711</v>
      </c>
      <c r="G36" s="38" t="s">
        <v>205</v>
      </c>
      <c r="H36" s="37" t="s">
        <v>376</v>
      </c>
      <c r="I36" s="61">
        <v>141.577002</v>
      </c>
      <c r="J36" s="62">
        <v>0</v>
      </c>
      <c r="K36" s="62">
        <v>0</v>
      </c>
      <c r="L36" s="63" t="s">
        <v>712</v>
      </c>
      <c r="M36" s="26" t="s">
        <v>691</v>
      </c>
      <c r="N36" s="26" t="s">
        <v>691</v>
      </c>
      <c r="O36" s="26"/>
    </row>
    <row r="37" s="3" customFormat="1" ht="153" customHeight="1" spans="1:15">
      <c r="A37" s="37">
        <v>6</v>
      </c>
      <c r="B37" s="37" t="s">
        <v>24</v>
      </c>
      <c r="C37" s="37" t="s">
        <v>226</v>
      </c>
      <c r="D37" s="37" t="s">
        <v>26</v>
      </c>
      <c r="E37" s="37" t="s">
        <v>713</v>
      </c>
      <c r="F37" s="37" t="s">
        <v>714</v>
      </c>
      <c r="G37" s="37" t="s">
        <v>36</v>
      </c>
      <c r="H37" s="37" t="s">
        <v>715</v>
      </c>
      <c r="I37" s="61">
        <v>198.76</v>
      </c>
      <c r="J37" s="62">
        <v>0</v>
      </c>
      <c r="K37" s="62">
        <v>0</v>
      </c>
      <c r="L37" s="64" t="s">
        <v>716</v>
      </c>
      <c r="M37" s="26" t="s">
        <v>691</v>
      </c>
      <c r="N37" s="26" t="s">
        <v>691</v>
      </c>
      <c r="O37" s="26"/>
    </row>
    <row r="38" s="3" customFormat="1" ht="159" customHeight="1" spans="1:15">
      <c r="A38" s="37">
        <v>7</v>
      </c>
      <c r="B38" s="37" t="s">
        <v>24</v>
      </c>
      <c r="C38" s="37" t="s">
        <v>226</v>
      </c>
      <c r="D38" s="37" t="s">
        <v>26</v>
      </c>
      <c r="E38" s="37" t="s">
        <v>717</v>
      </c>
      <c r="F38" s="37" t="s">
        <v>718</v>
      </c>
      <c r="G38" s="37" t="s">
        <v>36</v>
      </c>
      <c r="H38" s="37" t="s">
        <v>371</v>
      </c>
      <c r="I38" s="61">
        <v>199.4</v>
      </c>
      <c r="J38" s="62">
        <v>0</v>
      </c>
      <c r="K38" s="61">
        <v>60</v>
      </c>
      <c r="L38" s="64" t="s">
        <v>719</v>
      </c>
      <c r="M38" s="26" t="s">
        <v>691</v>
      </c>
      <c r="N38" s="26" t="s">
        <v>691</v>
      </c>
      <c r="O38" s="26"/>
    </row>
    <row r="39" s="3" customFormat="1" ht="33" customHeight="1" spans="1:15">
      <c r="A39" s="29" t="s">
        <v>681</v>
      </c>
      <c r="B39" s="30"/>
      <c r="C39" s="30"/>
      <c r="D39" s="30"/>
      <c r="E39" s="25"/>
      <c r="F39" s="25"/>
      <c r="G39" s="26"/>
      <c r="H39" s="26"/>
      <c r="I39" s="26">
        <f>SUM(I40)</f>
        <v>185</v>
      </c>
      <c r="J39" s="59">
        <f>SUM(J40)</f>
        <v>17.213</v>
      </c>
      <c r="K39" s="26">
        <f>SUM(K40)</f>
        <v>0</v>
      </c>
      <c r="L39" s="26"/>
      <c r="M39" s="26"/>
      <c r="N39" s="26"/>
      <c r="O39" s="26"/>
    </row>
    <row r="40" s="3" customFormat="1" ht="177" customHeight="1" spans="1:15">
      <c r="A40" s="39">
        <v>1</v>
      </c>
      <c r="B40" s="40" t="s">
        <v>24</v>
      </c>
      <c r="C40" s="40" t="s">
        <v>226</v>
      </c>
      <c r="D40" s="41" t="s">
        <v>51</v>
      </c>
      <c r="E40" s="40" t="s">
        <v>720</v>
      </c>
      <c r="F40" s="39"/>
      <c r="G40" s="39" t="s">
        <v>412</v>
      </c>
      <c r="H40" s="40" t="s">
        <v>413</v>
      </c>
      <c r="I40" s="39">
        <v>185</v>
      </c>
      <c r="J40" s="65">
        <v>17.213</v>
      </c>
      <c r="K40" s="39">
        <v>0</v>
      </c>
      <c r="L40" s="66" t="s">
        <v>721</v>
      </c>
      <c r="M40" s="67" t="s">
        <v>722</v>
      </c>
      <c r="N40" s="67">
        <v>49180</v>
      </c>
      <c r="O40" s="66" t="s">
        <v>723</v>
      </c>
    </row>
    <row r="41" s="3" customFormat="1" ht="18" customHeight="1" spans="1:15">
      <c r="A41" s="24" t="s">
        <v>682</v>
      </c>
      <c r="B41" s="24"/>
      <c r="C41" s="24"/>
      <c r="D41" s="24"/>
      <c r="E41" s="25"/>
      <c r="F41" s="25"/>
      <c r="G41" s="26"/>
      <c r="H41" s="26"/>
      <c r="I41" s="26">
        <v>0</v>
      </c>
      <c r="J41" s="26">
        <v>0</v>
      </c>
      <c r="K41" s="26">
        <v>0</v>
      </c>
      <c r="L41" s="26"/>
      <c r="M41" s="26"/>
      <c r="N41" s="26"/>
      <c r="O41" s="26"/>
    </row>
    <row r="42" s="3" customFormat="1" ht="18" customHeight="1" spans="1:15">
      <c r="A42" s="27">
        <v>1</v>
      </c>
      <c r="B42" s="27"/>
      <c r="C42" s="27"/>
      <c r="D42" s="27"/>
      <c r="E42" s="36" t="s">
        <v>194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="4" customFormat="1" ht="18" customHeight="1" spans="1:15">
      <c r="A43" s="42" t="s">
        <v>724</v>
      </c>
      <c r="B43" s="42"/>
      <c r="C43" s="42"/>
      <c r="D43" s="42"/>
      <c r="E43" s="43"/>
      <c r="F43" s="43"/>
      <c r="G43" s="43"/>
      <c r="H43" s="43"/>
      <c r="I43" s="43">
        <f>I44+I48+I50</f>
        <v>363.46</v>
      </c>
      <c r="J43" s="43">
        <f>J44+J48+J50</f>
        <v>11.12</v>
      </c>
      <c r="K43" s="43">
        <f>K44+K48+K50</f>
        <v>0</v>
      </c>
      <c r="L43" s="43"/>
      <c r="M43" s="43"/>
      <c r="N43" s="43"/>
      <c r="O43" s="43"/>
    </row>
    <row r="44" ht="18" customHeight="1" spans="1:15">
      <c r="A44" s="44" t="s">
        <v>680</v>
      </c>
      <c r="B44" s="44"/>
      <c r="C44" s="44"/>
      <c r="D44" s="44"/>
      <c r="E44" s="45"/>
      <c r="F44" s="45"/>
      <c r="G44" s="19"/>
      <c r="H44" s="19"/>
      <c r="I44" s="19">
        <f>SUM(I45:I47)</f>
        <v>363.46</v>
      </c>
      <c r="J44" s="19">
        <f>SUM(J45:J47)</f>
        <v>11.12</v>
      </c>
      <c r="K44" s="19">
        <f>SUM(K45:K47)</f>
        <v>0</v>
      </c>
      <c r="L44" s="19"/>
      <c r="M44" s="19"/>
      <c r="N44" s="19"/>
      <c r="O44" s="19"/>
    </row>
    <row r="45" ht="212" customHeight="1" spans="1:15">
      <c r="A45" s="46">
        <v>1</v>
      </c>
      <c r="B45" s="47" t="s">
        <v>24</v>
      </c>
      <c r="C45" s="47" t="s">
        <v>443</v>
      </c>
      <c r="D45" s="48" t="s">
        <v>26</v>
      </c>
      <c r="E45" s="49" t="s">
        <v>725</v>
      </c>
      <c r="F45" s="49" t="s">
        <v>726</v>
      </c>
      <c r="G45" s="49" t="s">
        <v>199</v>
      </c>
      <c r="H45" s="49" t="s">
        <v>574</v>
      </c>
      <c r="I45" s="49">
        <v>134.31</v>
      </c>
      <c r="J45" s="49">
        <v>3.21</v>
      </c>
      <c r="K45" s="49">
        <v>0</v>
      </c>
      <c r="L45" s="68" t="s">
        <v>727</v>
      </c>
      <c r="M45" s="49" t="s">
        <v>728</v>
      </c>
      <c r="N45" s="49">
        <v>9170</v>
      </c>
      <c r="O45" s="19"/>
    </row>
    <row r="46" ht="206" customHeight="1" spans="1:15">
      <c r="A46" s="46">
        <v>2</v>
      </c>
      <c r="B46" s="47" t="s">
        <v>24</v>
      </c>
      <c r="C46" s="47" t="s">
        <v>443</v>
      </c>
      <c r="D46" s="48" t="s">
        <v>26</v>
      </c>
      <c r="E46" s="49" t="s">
        <v>729</v>
      </c>
      <c r="F46" s="49" t="s">
        <v>730</v>
      </c>
      <c r="G46" s="49" t="s">
        <v>29</v>
      </c>
      <c r="H46" s="49" t="s">
        <v>653</v>
      </c>
      <c r="I46" s="49">
        <v>99.32</v>
      </c>
      <c r="J46" s="49">
        <v>2.97</v>
      </c>
      <c r="K46" s="49">
        <v>0</v>
      </c>
      <c r="L46" s="68" t="s">
        <v>731</v>
      </c>
      <c r="M46" s="49" t="s">
        <v>728</v>
      </c>
      <c r="N46" s="49">
        <v>8480</v>
      </c>
      <c r="O46" s="19"/>
    </row>
    <row r="47" ht="212" customHeight="1" spans="1:15">
      <c r="A47" s="46">
        <v>3</v>
      </c>
      <c r="B47" s="47" t="s">
        <v>24</v>
      </c>
      <c r="C47" s="47" t="s">
        <v>443</v>
      </c>
      <c r="D47" s="48" t="s">
        <v>26</v>
      </c>
      <c r="E47" s="49" t="s">
        <v>732</v>
      </c>
      <c r="F47" s="49" t="s">
        <v>733</v>
      </c>
      <c r="G47" s="49" t="s">
        <v>199</v>
      </c>
      <c r="H47" s="49" t="s">
        <v>574</v>
      </c>
      <c r="I47" s="49">
        <v>129.83</v>
      </c>
      <c r="J47" s="49">
        <v>4.94</v>
      </c>
      <c r="K47" s="49">
        <v>0</v>
      </c>
      <c r="L47" s="68" t="s">
        <v>734</v>
      </c>
      <c r="M47" s="49" t="s">
        <v>728</v>
      </c>
      <c r="N47" s="49">
        <v>14100</v>
      </c>
      <c r="O47" s="19"/>
    </row>
    <row r="48" ht="18" customHeight="1" spans="1:15">
      <c r="A48" s="50" t="s">
        <v>681</v>
      </c>
      <c r="B48" s="51"/>
      <c r="C48" s="51"/>
      <c r="D48" s="51"/>
      <c r="E48" s="45"/>
      <c r="F48" s="45"/>
      <c r="G48" s="19"/>
      <c r="H48" s="19"/>
      <c r="I48" s="19">
        <v>0</v>
      </c>
      <c r="J48" s="19">
        <v>0</v>
      </c>
      <c r="K48" s="19">
        <v>0</v>
      </c>
      <c r="L48" s="19"/>
      <c r="M48" s="19"/>
      <c r="N48" s="19"/>
      <c r="O48" s="19"/>
    </row>
    <row r="49" ht="18" customHeight="1" spans="1:15">
      <c r="A49" s="46">
        <v>1</v>
      </c>
      <c r="B49" s="47"/>
      <c r="C49" s="47"/>
      <c r="D49" s="47"/>
      <c r="E49" s="47" t="s">
        <v>194</v>
      </c>
      <c r="F49" s="47"/>
      <c r="G49" s="47"/>
      <c r="H49" s="47"/>
      <c r="I49" s="47"/>
      <c r="J49" s="47"/>
      <c r="K49" s="47"/>
      <c r="L49" s="19"/>
      <c r="M49" s="19"/>
      <c r="N49" s="19"/>
      <c r="O49" s="19"/>
    </row>
    <row r="50" ht="18" customHeight="1" spans="1:15">
      <c r="A50" s="44" t="s">
        <v>682</v>
      </c>
      <c r="B50" s="44"/>
      <c r="C50" s="44"/>
      <c r="D50" s="44"/>
      <c r="E50" s="45"/>
      <c r="F50" s="45"/>
      <c r="G50" s="19"/>
      <c r="H50" s="19"/>
      <c r="I50" s="19">
        <v>0</v>
      </c>
      <c r="J50" s="19">
        <v>0</v>
      </c>
      <c r="K50" s="19">
        <v>0</v>
      </c>
      <c r="L50" s="19"/>
      <c r="M50" s="19"/>
      <c r="N50" s="19"/>
      <c r="O50" s="19"/>
    </row>
    <row r="51" ht="18" customHeight="1" spans="1:15">
      <c r="A51" s="46">
        <v>1</v>
      </c>
      <c r="B51" s="46"/>
      <c r="C51" s="46"/>
      <c r="D51" s="46"/>
      <c r="E51" s="52" t="s">
        <v>194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ht="18" customHeight="1" spans="1:14">
      <c r="A52" s="53" t="s">
        <v>662</v>
      </c>
      <c r="B52" s="53"/>
      <c r="C52" s="53"/>
      <c r="D52" s="54"/>
      <c r="F52" s="53" t="s">
        <v>663</v>
      </c>
      <c r="G52" s="54"/>
      <c r="H52" s="54"/>
      <c r="K52" s="53" t="s">
        <v>664</v>
      </c>
      <c r="L52" s="54"/>
      <c r="M52" s="54"/>
      <c r="N52" s="54"/>
    </row>
    <row r="53" spans="1:15">
      <c r="A53" s="55" t="s">
        <v>735</v>
      </c>
      <c r="B53" s="55"/>
      <c r="C53" s="55"/>
      <c r="D53" s="55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="5" customFormat="1" ht="48" customHeight="1" spans="1:1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</sheetData>
  <mergeCells count="40">
    <mergeCell ref="A3:O3"/>
    <mergeCell ref="A4:G4"/>
    <mergeCell ref="I5:J5"/>
    <mergeCell ref="M5:N5"/>
    <mergeCell ref="A7:D7"/>
    <mergeCell ref="A8:D8"/>
    <mergeCell ref="A9:D9"/>
    <mergeCell ref="A11:D11"/>
    <mergeCell ref="A13:D13"/>
    <mergeCell ref="A15:D15"/>
    <mergeCell ref="A16:D16"/>
    <mergeCell ref="A18:D18"/>
    <mergeCell ref="A20:D20"/>
    <mergeCell ref="A22:D22"/>
    <mergeCell ref="A23:D23"/>
    <mergeCell ref="A26:D26"/>
    <mergeCell ref="A28:D28"/>
    <mergeCell ref="A30:D30"/>
    <mergeCell ref="A31:D31"/>
    <mergeCell ref="A39:D39"/>
    <mergeCell ref="A41:D41"/>
    <mergeCell ref="A43:D43"/>
    <mergeCell ref="A44:D44"/>
    <mergeCell ref="A48:D48"/>
    <mergeCell ref="A50:D50"/>
    <mergeCell ref="A52:C52"/>
    <mergeCell ref="F52:H52"/>
    <mergeCell ref="K52:L52"/>
    <mergeCell ref="A5:A6"/>
    <mergeCell ref="B5:B6"/>
    <mergeCell ref="C5:C6"/>
    <mergeCell ref="D5:D6"/>
    <mergeCell ref="E5:E6"/>
    <mergeCell ref="F5:F6"/>
    <mergeCell ref="G5:G6"/>
    <mergeCell ref="H5:H6"/>
    <mergeCell ref="K5:K6"/>
    <mergeCell ref="L5:L6"/>
    <mergeCell ref="O5:O6"/>
    <mergeCell ref="A53:O56"/>
  </mergeCells>
  <printOptions horizontalCentered="1"/>
  <pageMargins left="0.472222222222222" right="0.472222222222222" top="0.590277777777778" bottom="0.590277777777778" header="0.5" footer="0.302777777777778"/>
  <pageSetup paperSize="9" scale="79" orientation="landscape" horizontalDpi="600"/>
  <headerFooter>
    <oddFooter>&amp;C&amp;P</oddFooter>
  </headerFooter>
  <ignoredErrors>
    <ignoredError sqref="I44:K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李娴婧</dc:creator>
  <cp:lastModifiedBy>WPS_1661155301</cp:lastModifiedBy>
  <dcterms:created xsi:type="dcterms:W3CDTF">2023-09-14T02:17:00Z</dcterms:created>
  <dcterms:modified xsi:type="dcterms:W3CDTF">2024-10-28T01:44:48Z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5E0915674EFF4CAF9FDD6681EC10768E_13</vt:lpwstr>
  </property>
</Properties>
</file>